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1000" activeTab="0"/>
  </bookViews>
  <sheets>
    <sheet name="01.01-31.10.2013г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<sst xmlns="http://schemas.openxmlformats.org/spreadsheetml/2006/main" count="122" uniqueCount="54">
  <si>
    <t xml:space="preserve">    </t>
  </si>
  <si>
    <t>Муниципальная Долговая книга МО Кондинский район</t>
  </si>
  <si>
    <t>руб.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</si>
  <si>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</si>
  <si>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</si>
  <si>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</si>
  <si>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          (дата, №)</t>
  </si>
  <si>
    <t>Наименование кредитора (принципала)</t>
  </si>
  <si>
    <t>Объем долгового обязательства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</si>
  <si>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</si>
  <si>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</si>
  <si>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Процент-ная ставка/ ставка купон-ного дохода</t>
  </si>
  <si>
    <t>ОСНОВНОЙ ДОЛГ</t>
  </si>
  <si>
    <t>ПРОЦЕНТЫ, КОМИССИИ</t>
  </si>
  <si>
    <t>Остаток долгового обязательства на конец отчетного периода        (гр.15 + гр.21)</t>
  </si>
  <si>
    <t>в том числе просроченные долговые обязательства (гр.16 + гр.22)</t>
  </si>
  <si>
    <t xml:space="preserve">Остаток долгового обязательства на начало года 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</si>
  <si>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</si>
  <si>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</si>
  <si>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</si>
  <si>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просроченного долгового обязательства</t>
  </si>
  <si>
    <t>Остаток долгового обязательства на конец отчетного периода</t>
  </si>
  <si>
    <t xml:space="preserve">Остаток  на начало года </t>
  </si>
  <si>
    <t>в том числе просроченные</t>
  </si>
  <si>
    <t xml:space="preserve">Начислено </t>
  </si>
  <si>
    <t>Погашено</t>
  </si>
  <si>
    <t>Остаток  на конец отчетного периода</t>
  </si>
  <si>
    <t>Раздел 1. Кредитные соглашения и договоры</t>
  </si>
  <si>
    <t>1.</t>
  </si>
  <si>
    <t>бюджет</t>
  </si>
  <si>
    <t>…</t>
  </si>
  <si>
    <t>Итого по разделу:</t>
  </si>
  <si>
    <t>Раздел 2. Муниципальные займы муниципального образования путем выпуска ценных бумаг</t>
  </si>
  <si>
    <t xml:space="preserve">Раздел 3. Договоры и соглашения о получении бюджетных кредитов от бюджетов других уровней бюджетной системы Российской Федерации </t>
  </si>
  <si>
    <t>Департамент финансов ХМАО -Югры</t>
  </si>
  <si>
    <t>2.</t>
  </si>
  <si>
    <t xml:space="preserve">Раздел 4. Договоры о предоставлении муниципальных гарантий </t>
  </si>
  <si>
    <t>Итого муниципальный долг МО -Кондинский район</t>
  </si>
  <si>
    <t xml:space="preserve"> Зам. председателя - начальник отдела учета и отчетности        _____________  О.Н.Шилкина</t>
  </si>
  <si>
    <t>МП</t>
  </si>
  <si>
    <t>,</t>
  </si>
  <si>
    <t>Бюджетный кредит (ДЗ 2012-2013 гг.)</t>
  </si>
  <si>
    <t>от 15.05.2012г. №3/01-12-ДЗ</t>
  </si>
  <si>
    <t>от 28.05.2012 №9/01-12-ДЗ</t>
  </si>
  <si>
    <t>за период с 01.01.2013 г.   по 28.02.2013 г.</t>
  </si>
  <si>
    <t>Исполняющий обязанности председателя комитета по финансам         _____________ Г.А.Мостовых</t>
  </si>
  <si>
    <t>3.</t>
  </si>
  <si>
    <t>Бюджетный кредит (ДЗ 2013-2014 гг.)</t>
  </si>
  <si>
    <t>4.</t>
  </si>
  <si>
    <t>от 07.06.2013 № 7/01-13-ДЗ</t>
  </si>
  <si>
    <t>Председатель комитета по финансам         _____________ И.А.Вепрева</t>
  </si>
  <si>
    <t xml:space="preserve"> Заместитель председателя-  начальник отдела учета и отчетности        _____________  О.Н.Шилкина</t>
  </si>
  <si>
    <t>от 25.04.2013г. №3/01-13-ДЗ</t>
  </si>
  <si>
    <t>за период с 01.01.2013 г.   по 30.11.2013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</si>
</sst>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179" fontId="10" fillId="0" borderId="10" xfId="58" applyFont="1" applyBorder="1" applyAlignment="1">
      <alignment/>
    </xf>
    <xf numFmtId="0" fontId="12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/>
    </xf>
    <xf numFmtId="179" fontId="2" fillId="0" borderId="10" xfId="58" applyFont="1" applyBorder="1" applyAlignment="1">
      <alignment/>
    </xf>
    <xf numFmtId="0" fontId="6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14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4" fontId="1" fillId="0" borderId="0" xfId="0" applyNumberFormat="1" applyFont="1" applyAlignment="1">
      <alignment/>
    </xf>
    <xf numFmtId="0" fontId="7" fillId="0" borderId="0" xfId="0" applyFont="1" applyAlignment="1">
      <alignment/>
    </xf>
    <xf numFmtId="43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zoomScalePageLayoutView="0" workbookViewId="0" topLeftCell="A1">
      <pane xSplit="4485" ySplit="2895" topLeftCell="I24" activePane="bottomRight" state="split"/>
      <selection pane="topLeft" activeCell="E30" sqref="E30"/>
      <selection pane="topRight" activeCell="A5" sqref="A5"/>
      <selection pane="bottomLeft" activeCell="B25" sqref="B25"/>
      <selection pane="bottomRight" activeCell="O26" sqref="O26"/>
    </sheetView>
  </sheetViews>
  <sheetFormatPr defaultColWidth="9.140625" defaultRowHeight="12.75"/>
  <cols>
    <col min="1" max="1" width="3.7109375" style="0" customWidth="1"/>
    <col min="2" max="2" width="9.8515625" style="0" customWidth="1"/>
    <col min="3" max="3" width="14.421875" style="39" customWidth="1"/>
    <col min="4" max="4" width="11.00390625" style="39" customWidth="1"/>
    <col min="5" max="5" width="7.8515625" style="0" customWidth="1"/>
    <col min="6" max="6" width="12.28125" style="0" customWidth="1"/>
    <col min="7" max="7" width="10.140625" style="0" customWidth="1"/>
    <col min="8" max="8" width="8.28125" style="0" customWidth="1"/>
    <col min="9" max="9" width="4.57421875" style="0" customWidth="1"/>
    <col min="10" max="10" width="12.7109375" style="0" customWidth="1"/>
    <col min="11" max="11" width="4.28125" style="0" customWidth="1"/>
    <col min="12" max="12" width="12.421875" style="0" customWidth="1"/>
    <col min="13" max="13" width="11.7109375" style="0" customWidth="1"/>
    <col min="14" max="14" width="3.8515625" style="0" customWidth="1"/>
    <col min="15" max="15" width="15.57421875" style="0" customWidth="1"/>
    <col min="16" max="16" width="3.57421875" style="0" customWidth="1"/>
    <col min="17" max="17" width="9.7109375" style="0" customWidth="1"/>
    <col min="18" max="18" width="10.421875" style="0" customWidth="1"/>
    <col min="19" max="19" width="11.140625" style="0" customWidth="1"/>
    <col min="20" max="20" width="11.421875" style="0" customWidth="1"/>
    <col min="21" max="21" width="10.00390625" style="0" customWidth="1"/>
    <col min="22" max="22" width="3.8515625" style="0" customWidth="1"/>
    <col min="23" max="23" width="13.140625" style="0" customWidth="1"/>
    <col min="24" max="24" width="5.00390625" style="0" customWidth="1"/>
  </cols>
  <sheetData>
    <row r="1" ht="12.75">
      <c r="A1" t="s">
        <v>40</v>
      </c>
    </row>
    <row r="2" spans="1:24" ht="20.25">
      <c r="A2" s="1" t="s">
        <v>0</v>
      </c>
      <c r="B2" s="1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49"/>
      <c r="T2" s="49"/>
      <c r="U2" s="49"/>
      <c r="V2" s="49"/>
      <c r="W2" s="49"/>
      <c r="X2" s="49"/>
    </row>
    <row r="3" spans="1:24" ht="20.25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</row>
    <row r="4" spans="1:24" ht="18.75">
      <c r="A4" s="51" t="s">
        <v>53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4" ht="12.7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3" t="s">
        <v>2</v>
      </c>
    </row>
    <row r="6" spans="1:24" ht="12.75" customHeight="1">
      <c r="A6" s="52" t="s">
        <v>3</v>
      </c>
      <c r="B6" s="52" t="s">
        <v>4</v>
      </c>
      <c r="C6" s="43" t="s">
        <v>5</v>
      </c>
      <c r="D6" s="43" t="s">
        <v>6</v>
      </c>
      <c r="E6" s="43" t="s">
        <v>7</v>
      </c>
      <c r="F6" s="43" t="s">
        <v>8</v>
      </c>
      <c r="G6" s="43" t="s">
        <v>9</v>
      </c>
      <c r="H6" s="43" t="s">
        <v>10</v>
      </c>
      <c r="I6" s="43" t="s">
        <v>11</v>
      </c>
      <c r="J6" s="46" t="s">
        <v>12</v>
      </c>
      <c r="K6" s="47"/>
      <c r="L6" s="47"/>
      <c r="M6" s="47"/>
      <c r="N6" s="47"/>
      <c r="O6" s="47"/>
      <c r="P6" s="48"/>
      <c r="Q6" s="46" t="s">
        <v>13</v>
      </c>
      <c r="R6" s="47"/>
      <c r="S6" s="47"/>
      <c r="T6" s="47"/>
      <c r="U6" s="47"/>
      <c r="V6" s="48"/>
      <c r="W6" s="43" t="s">
        <v>14</v>
      </c>
      <c r="X6" s="43" t="s">
        <v>15</v>
      </c>
    </row>
    <row r="7" spans="1:24" ht="12.75" customHeight="1">
      <c r="A7" s="53"/>
      <c r="B7" s="53"/>
      <c r="C7" s="44"/>
      <c r="D7" s="44"/>
      <c r="E7" s="44"/>
      <c r="F7" s="44"/>
      <c r="G7" s="44"/>
      <c r="H7" s="44"/>
      <c r="I7" s="44"/>
      <c r="J7" s="41" t="s">
        <v>16</v>
      </c>
      <c r="K7" s="41" t="s">
        <v>17</v>
      </c>
      <c r="L7" s="41" t="s">
        <v>18</v>
      </c>
      <c r="M7" s="41" t="s">
        <v>19</v>
      </c>
      <c r="N7" s="41" t="s">
        <v>20</v>
      </c>
      <c r="O7" s="41" t="s">
        <v>21</v>
      </c>
      <c r="P7" s="41" t="s">
        <v>17</v>
      </c>
      <c r="Q7" s="41" t="s">
        <v>22</v>
      </c>
      <c r="R7" s="41" t="s">
        <v>23</v>
      </c>
      <c r="S7" s="41" t="s">
        <v>24</v>
      </c>
      <c r="T7" s="41" t="s">
        <v>25</v>
      </c>
      <c r="U7" s="41" t="s">
        <v>26</v>
      </c>
      <c r="V7" s="41" t="s">
        <v>23</v>
      </c>
      <c r="W7" s="44"/>
      <c r="X7" s="44"/>
    </row>
    <row r="8" spans="1:24" ht="64.5" customHeight="1">
      <c r="A8" s="54"/>
      <c r="B8" s="54"/>
      <c r="C8" s="45"/>
      <c r="D8" s="45"/>
      <c r="E8" s="45"/>
      <c r="F8" s="45"/>
      <c r="G8" s="45"/>
      <c r="H8" s="45"/>
      <c r="I8" s="45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5"/>
      <c r="X8" s="45"/>
    </row>
    <row r="9" spans="1:24" ht="12.75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6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</row>
    <row r="10" spans="1:24" ht="14.25">
      <c r="A10" s="7"/>
      <c r="B10" s="8" t="s">
        <v>27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0"/>
      <c r="T10" s="9"/>
      <c r="U10" s="9"/>
      <c r="V10" s="9"/>
      <c r="W10" s="9"/>
      <c r="X10" s="9"/>
    </row>
    <row r="11" spans="1:24" ht="15">
      <c r="A11" s="11" t="s">
        <v>30</v>
      </c>
      <c r="B11" s="12"/>
      <c r="C11" s="13"/>
      <c r="D11" s="13"/>
      <c r="E11" s="13"/>
      <c r="F11" s="21"/>
      <c r="G11" s="14"/>
      <c r="H11" s="10"/>
      <c r="I11" s="10"/>
      <c r="J11" s="21"/>
      <c r="K11" s="10"/>
      <c r="L11" s="10"/>
      <c r="M11" s="23">
        <v>0</v>
      </c>
      <c r="N11" s="10"/>
      <c r="O11" s="40">
        <f>J11-M11</f>
        <v>0</v>
      </c>
      <c r="P11" s="10"/>
      <c r="Q11" s="10"/>
      <c r="R11" s="10"/>
      <c r="S11" s="23">
        <v>0</v>
      </c>
      <c r="T11" s="10"/>
      <c r="U11" s="23">
        <v>0</v>
      </c>
      <c r="V11" s="10"/>
      <c r="W11" s="40">
        <f>O11+U11</f>
        <v>0</v>
      </c>
      <c r="X11" s="10"/>
    </row>
    <row r="12" spans="1:24" ht="15">
      <c r="A12" s="17"/>
      <c r="B12" s="17"/>
      <c r="C12" s="9" t="s">
        <v>31</v>
      </c>
      <c r="D12" s="9"/>
      <c r="E12" s="9"/>
      <c r="F12" s="16">
        <f>SUM(F11:F11)</f>
        <v>0</v>
      </c>
      <c r="G12" s="9"/>
      <c r="H12" s="9"/>
      <c r="I12" s="9"/>
      <c r="J12" s="16">
        <f>SUM(J11:J11)</f>
        <v>0</v>
      </c>
      <c r="K12" s="9"/>
      <c r="L12" s="18">
        <f>SUM(L11:L11)</f>
        <v>0</v>
      </c>
      <c r="M12" s="16">
        <f>SUM(M11:M11)</f>
        <v>0</v>
      </c>
      <c r="N12" s="9"/>
      <c r="O12" s="16">
        <f>SUM(O11:O11)</f>
        <v>0</v>
      </c>
      <c r="P12" s="9"/>
      <c r="Q12" s="9"/>
      <c r="R12" s="9"/>
      <c r="S12" s="16">
        <f>SUM(S11:S11)</f>
        <v>0</v>
      </c>
      <c r="T12" s="16">
        <f>SUM(T11:T11)</f>
        <v>0</v>
      </c>
      <c r="U12" s="16">
        <f>SUM(U11:U11)</f>
        <v>0</v>
      </c>
      <c r="V12" s="9"/>
      <c r="W12" s="16">
        <f>SUM(W11:W11)</f>
        <v>0</v>
      </c>
      <c r="X12" s="10"/>
    </row>
    <row r="13" spans="1:24" ht="14.25">
      <c r="A13" s="7"/>
      <c r="B13" s="19" t="s">
        <v>32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15">
      <c r="A14" s="11" t="s">
        <v>28</v>
      </c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5">
      <c r="A15" s="11" t="s">
        <v>30</v>
      </c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5">
      <c r="A16" s="17"/>
      <c r="B16" s="17"/>
      <c r="C16" s="10" t="s">
        <v>31</v>
      </c>
      <c r="D16" s="10"/>
      <c r="E16" s="10"/>
      <c r="F16" s="16">
        <f>SUM(F15:F15)</f>
        <v>0</v>
      </c>
      <c r="G16" s="10"/>
      <c r="H16" s="10"/>
      <c r="I16" s="10"/>
      <c r="J16" s="16">
        <f>SUM(J15:J15)</f>
        <v>0</v>
      </c>
      <c r="K16" s="10"/>
      <c r="L16" s="10"/>
      <c r="M16" s="16">
        <f>SUM(M15:M15)</f>
        <v>0</v>
      </c>
      <c r="N16" s="10"/>
      <c r="O16" s="16">
        <f>SUM(O15:O15)</f>
        <v>0</v>
      </c>
      <c r="P16" s="10"/>
      <c r="Q16" s="10"/>
      <c r="R16" s="10"/>
      <c r="S16" s="16">
        <f>SUM(S15:S15)</f>
        <v>0</v>
      </c>
      <c r="T16" s="16">
        <f>SUM(T15:T15)</f>
        <v>0</v>
      </c>
      <c r="U16" s="16">
        <f>SUM(U15:U15)</f>
        <v>0</v>
      </c>
      <c r="V16" s="10"/>
      <c r="W16" s="16">
        <f>SUM(W15:W15)</f>
        <v>0</v>
      </c>
      <c r="X16" s="10"/>
    </row>
    <row r="17" spans="1:24" ht="14.25">
      <c r="A17" s="7"/>
      <c r="B17" s="19" t="s">
        <v>33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5">
      <c r="A18" s="11"/>
      <c r="B18" s="12"/>
      <c r="C18" s="13"/>
      <c r="D18" s="13"/>
      <c r="E18" s="13"/>
      <c r="F18" s="14"/>
      <c r="G18" s="10"/>
      <c r="H18" s="10"/>
      <c r="I18" s="10"/>
      <c r="J18" s="14"/>
      <c r="K18" s="20"/>
      <c r="L18" s="21"/>
      <c r="M18" s="14"/>
      <c r="N18" s="14"/>
      <c r="O18" s="14"/>
      <c r="P18" s="14"/>
      <c r="Q18" s="14"/>
      <c r="R18" s="14"/>
      <c r="S18" s="14"/>
      <c r="T18" s="14"/>
      <c r="U18" s="16"/>
      <c r="V18" s="14"/>
      <c r="W18" s="16"/>
      <c r="X18" s="14"/>
    </row>
    <row r="19" spans="1:24" s="24" customFormat="1" ht="56.25">
      <c r="A19" s="22" t="s">
        <v>28</v>
      </c>
      <c r="B19" s="12">
        <v>41046</v>
      </c>
      <c r="C19" s="13" t="s">
        <v>41</v>
      </c>
      <c r="D19" s="13" t="s">
        <v>42</v>
      </c>
      <c r="E19" s="13" t="s">
        <v>34</v>
      </c>
      <c r="F19" s="14">
        <v>37868357.78</v>
      </c>
      <c r="G19" s="15">
        <v>41394</v>
      </c>
      <c r="H19" s="10" t="s">
        <v>29</v>
      </c>
      <c r="I19" s="23">
        <v>2.67</v>
      </c>
      <c r="J19" s="14">
        <v>21641357.78</v>
      </c>
      <c r="K19" s="20"/>
      <c r="L19" s="21"/>
      <c r="M19" s="14">
        <f>5409000+5409000+5409000+5414357.78</f>
        <v>21641357.78</v>
      </c>
      <c r="N19" s="14"/>
      <c r="O19" s="14">
        <f>J19+L19-M19</f>
        <v>0</v>
      </c>
      <c r="P19" s="14"/>
      <c r="Q19" s="14">
        <v>0</v>
      </c>
      <c r="R19" s="14"/>
      <c r="S19" s="14">
        <f>45514.44+29686.37+12275.64+0.09</f>
        <v>87476.54</v>
      </c>
      <c r="T19" s="14">
        <f>45118.76+395.68+29686.37+12275.64+0.09</f>
        <v>87476.54</v>
      </c>
      <c r="U19" s="16">
        <f aca="true" t="shared" si="0" ref="U19:U24">Q19+S19-T19</f>
        <v>0</v>
      </c>
      <c r="V19" s="14"/>
      <c r="W19" s="16">
        <f>O19+U19</f>
        <v>0</v>
      </c>
      <c r="X19" s="14"/>
    </row>
    <row r="20" spans="1:24" s="24" customFormat="1" ht="56.25">
      <c r="A20" s="22" t="s">
        <v>35</v>
      </c>
      <c r="B20" s="12">
        <v>41059</v>
      </c>
      <c r="C20" s="13" t="s">
        <v>41</v>
      </c>
      <c r="D20" s="13" t="s">
        <v>43</v>
      </c>
      <c r="E20" s="13" t="s">
        <v>34</v>
      </c>
      <c r="F20" s="14">
        <v>50570528.4</v>
      </c>
      <c r="G20" s="15">
        <v>41394</v>
      </c>
      <c r="H20" s="10" t="s">
        <v>29</v>
      </c>
      <c r="I20" s="23">
        <v>2.67</v>
      </c>
      <c r="J20" s="14">
        <v>27910528.4</v>
      </c>
      <c r="K20" s="20"/>
      <c r="L20" s="21"/>
      <c r="M20" s="14">
        <f>7225000+7225000+7225000+7220528.4-985000</f>
        <v>27910528.4</v>
      </c>
      <c r="N20" s="14"/>
      <c r="O20" s="14">
        <f>J20-M20</f>
        <v>0</v>
      </c>
      <c r="P20" s="14"/>
      <c r="Q20" s="14">
        <v>0</v>
      </c>
      <c r="R20" s="14"/>
      <c r="S20" s="14">
        <f>58535.28+37611.87+14574.41+0.12</f>
        <v>110721.68</v>
      </c>
      <c r="T20" s="14">
        <f>58006.77+528.51+37611.87+14574.41+0.12</f>
        <v>110721.68</v>
      </c>
      <c r="U20" s="16">
        <f t="shared" si="0"/>
        <v>0</v>
      </c>
      <c r="V20" s="14"/>
      <c r="W20" s="16">
        <f>O20+U20</f>
        <v>0</v>
      </c>
      <c r="X20" s="14"/>
    </row>
    <row r="21" spans="1:24" s="24" customFormat="1" ht="12">
      <c r="A21" s="22"/>
      <c r="B21" s="12"/>
      <c r="C21" s="13"/>
      <c r="D21" s="13"/>
      <c r="E21" s="13"/>
      <c r="F21" s="14"/>
      <c r="G21" s="15"/>
      <c r="H21" s="10"/>
      <c r="I21" s="23"/>
      <c r="J21" s="14"/>
      <c r="K21" s="20"/>
      <c r="L21" s="21"/>
      <c r="M21" s="14"/>
      <c r="N21" s="14"/>
      <c r="O21" s="14">
        <f>L21-M21</f>
        <v>0</v>
      </c>
      <c r="P21" s="14"/>
      <c r="Q21" s="14"/>
      <c r="R21" s="14"/>
      <c r="S21" s="14"/>
      <c r="T21" s="14"/>
      <c r="U21" s="16">
        <f t="shared" si="0"/>
        <v>0</v>
      </c>
      <c r="V21" s="14"/>
      <c r="W21" s="16">
        <f>O21+U21</f>
        <v>0</v>
      </c>
      <c r="X21" s="14"/>
    </row>
    <row r="22" spans="1:24" s="24" customFormat="1" ht="56.25">
      <c r="A22" s="22" t="s">
        <v>46</v>
      </c>
      <c r="B22" s="12">
        <v>41389</v>
      </c>
      <c r="C22" s="13" t="s">
        <v>47</v>
      </c>
      <c r="D22" s="13" t="s">
        <v>52</v>
      </c>
      <c r="E22" s="13" t="s">
        <v>34</v>
      </c>
      <c r="F22" s="14">
        <v>39100905.4</v>
      </c>
      <c r="G22" s="15">
        <v>41759</v>
      </c>
      <c r="H22" s="10" t="s">
        <v>29</v>
      </c>
      <c r="I22" s="23">
        <v>2.75</v>
      </c>
      <c r="J22" s="14"/>
      <c r="K22" s="20"/>
      <c r="L22" s="21">
        <v>39100905.4</v>
      </c>
      <c r="M22" s="14">
        <f>5585000</f>
        <v>5585000</v>
      </c>
      <c r="N22" s="14"/>
      <c r="O22" s="14">
        <f>L22-M22</f>
        <v>33515905.4</v>
      </c>
      <c r="P22" s="14"/>
      <c r="Q22" s="14">
        <v>0</v>
      </c>
      <c r="R22" s="14"/>
      <c r="S22" s="14">
        <f>88378.76+87116.84+75755.13</f>
        <v>251250.72999999998</v>
      </c>
      <c r="T22" s="14">
        <f>88378.76+87116.84</f>
        <v>175495.59999999998</v>
      </c>
      <c r="U22" s="16">
        <f t="shared" si="0"/>
        <v>75755.13</v>
      </c>
      <c r="V22" s="14"/>
      <c r="W22" s="16">
        <f>O22+U22</f>
        <v>33591660.53</v>
      </c>
      <c r="X22" s="14"/>
    </row>
    <row r="23" spans="1:24" s="24" customFormat="1" ht="12.75" customHeight="1">
      <c r="A23" s="22"/>
      <c r="B23" s="12"/>
      <c r="C23" s="13"/>
      <c r="D23" s="13"/>
      <c r="E23" s="13"/>
      <c r="F23" s="14"/>
      <c r="G23" s="15"/>
      <c r="H23" s="10"/>
      <c r="I23" s="23"/>
      <c r="J23" s="14"/>
      <c r="K23" s="20"/>
      <c r="L23" s="21"/>
      <c r="M23" s="14"/>
      <c r="N23" s="14"/>
      <c r="O23" s="14"/>
      <c r="P23" s="14"/>
      <c r="Q23" s="14"/>
      <c r="R23" s="14"/>
      <c r="S23" s="14"/>
      <c r="T23" s="14"/>
      <c r="U23" s="16">
        <f t="shared" si="0"/>
        <v>0</v>
      </c>
      <c r="V23" s="14"/>
      <c r="W23" s="16"/>
      <c r="X23" s="14"/>
    </row>
    <row r="24" spans="1:24" s="24" customFormat="1" ht="56.25">
      <c r="A24" s="22" t="s">
        <v>48</v>
      </c>
      <c r="B24" s="12">
        <v>41432</v>
      </c>
      <c r="C24" s="13" t="s">
        <v>47</v>
      </c>
      <c r="D24" s="13" t="s">
        <v>49</v>
      </c>
      <c r="E24" s="13" t="s">
        <v>34</v>
      </c>
      <c r="F24" s="14">
        <v>51209591.7</v>
      </c>
      <c r="G24" s="15">
        <v>41790</v>
      </c>
      <c r="H24" s="10" t="s">
        <v>29</v>
      </c>
      <c r="I24" s="23">
        <v>2.75</v>
      </c>
      <c r="J24" s="14"/>
      <c r="K24" s="20"/>
      <c r="L24" s="21">
        <v>51209591.7</v>
      </c>
      <c r="M24" s="14">
        <f>6401000</f>
        <v>6401000</v>
      </c>
      <c r="N24" s="14"/>
      <c r="O24" s="14">
        <f>L24-M24</f>
        <v>44808591.7</v>
      </c>
      <c r="P24" s="14"/>
      <c r="Q24" s="14"/>
      <c r="R24" s="14"/>
      <c r="S24" s="14">
        <f>115747.71+114783.3+101279.69</f>
        <v>331810.7</v>
      </c>
      <c r="T24" s="14">
        <f>115747.71+114783.3</f>
        <v>230531.01</v>
      </c>
      <c r="U24" s="16">
        <f t="shared" si="0"/>
        <v>101279.69</v>
      </c>
      <c r="V24" s="14"/>
      <c r="W24" s="16">
        <f>O24+U24</f>
        <v>44909871.39</v>
      </c>
      <c r="X24" s="14"/>
    </row>
    <row r="25" spans="1:24" s="24" customFormat="1" ht="12">
      <c r="A25" s="22"/>
      <c r="B25" s="12"/>
      <c r="C25" s="13"/>
      <c r="D25" s="13"/>
      <c r="E25" s="13"/>
      <c r="F25" s="14"/>
      <c r="G25" s="15"/>
      <c r="H25" s="10"/>
      <c r="I25" s="23"/>
      <c r="J25" s="14"/>
      <c r="K25" s="20"/>
      <c r="L25" s="21"/>
      <c r="M25" s="14"/>
      <c r="N25" s="14"/>
      <c r="O25" s="14"/>
      <c r="P25" s="14"/>
      <c r="Q25" s="14"/>
      <c r="R25" s="14"/>
      <c r="S25" s="14"/>
      <c r="T25" s="14"/>
      <c r="U25" s="16"/>
      <c r="V25" s="14"/>
      <c r="W25" s="16"/>
      <c r="X25" s="14"/>
    </row>
    <row r="26" spans="1:24" s="24" customFormat="1" ht="12">
      <c r="A26" s="25"/>
      <c r="B26" s="25"/>
      <c r="C26" s="10" t="s">
        <v>31</v>
      </c>
      <c r="D26" s="10"/>
      <c r="E26" s="10"/>
      <c r="F26" s="16">
        <f>SUM(F18:F25)</f>
        <v>178749383.28000003</v>
      </c>
      <c r="G26" s="10"/>
      <c r="H26" s="10"/>
      <c r="I26" s="10"/>
      <c r="J26" s="16">
        <f>SUM(J18:J25)</f>
        <v>49551886.18</v>
      </c>
      <c r="K26" s="20">
        <f>SUM(K18:K18)</f>
        <v>0</v>
      </c>
      <c r="L26" s="16">
        <f>SUM(L18:L25)</f>
        <v>90310497.1</v>
      </c>
      <c r="M26" s="16">
        <f>SUM(M19:M25)</f>
        <v>61537886.18</v>
      </c>
      <c r="N26" s="20">
        <f>SUM(N18:N18)</f>
        <v>0</v>
      </c>
      <c r="O26" s="16">
        <f>SUM(O18:O25)</f>
        <v>78324497.1</v>
      </c>
      <c r="P26" s="26">
        <f>SUM(P18:P18)</f>
        <v>0</v>
      </c>
      <c r="Q26" s="16">
        <f>SUM(Q18:Q18)</f>
        <v>0</v>
      </c>
      <c r="R26" s="26">
        <f>SUM(R18:R18)</f>
        <v>0</v>
      </c>
      <c r="S26" s="16">
        <f>SUM(S18:S25)</f>
        <v>781259.6499999999</v>
      </c>
      <c r="T26" s="16">
        <f>SUM(T18:T25)</f>
        <v>604224.83</v>
      </c>
      <c r="U26" s="16">
        <f>SUM(U18:U25)</f>
        <v>177034.82</v>
      </c>
      <c r="V26" s="20">
        <f>SUM(V18:V18)</f>
        <v>0</v>
      </c>
      <c r="W26" s="16">
        <f>SUM(W18:W25)</f>
        <v>78501531.92</v>
      </c>
      <c r="X26" s="20">
        <f>SUM(X18:X18)</f>
        <v>0</v>
      </c>
    </row>
    <row r="27" spans="1:24" ht="14.25">
      <c r="A27" s="27"/>
      <c r="B27" s="27" t="s">
        <v>36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</row>
    <row r="28" spans="1:24" s="24" customFormat="1" ht="12">
      <c r="A28" s="22"/>
      <c r="B28" s="12"/>
      <c r="C28" s="13"/>
      <c r="D28" s="13"/>
      <c r="E28" s="13"/>
      <c r="F28" s="14"/>
      <c r="G28" s="14"/>
      <c r="H28" s="10"/>
      <c r="I28" s="9"/>
      <c r="J28" s="18"/>
      <c r="K28" s="9"/>
      <c r="L28" s="14"/>
      <c r="M28" s="14"/>
      <c r="N28" s="10"/>
      <c r="O28" s="14"/>
      <c r="P28" s="10"/>
      <c r="Q28" s="21"/>
      <c r="R28" s="21"/>
      <c r="S28" s="21"/>
      <c r="T28" s="21"/>
      <c r="U28" s="14">
        <f>Q28+S28-T28</f>
        <v>0</v>
      </c>
      <c r="V28" s="10"/>
      <c r="W28" s="14">
        <f>O28+U28</f>
        <v>0</v>
      </c>
      <c r="X28" s="9"/>
    </row>
    <row r="29" spans="1:24" s="29" customFormat="1" ht="14.25">
      <c r="A29" s="7"/>
      <c r="B29" s="7"/>
      <c r="C29" s="9" t="s">
        <v>31</v>
      </c>
      <c r="D29" s="9"/>
      <c r="E29" s="9"/>
      <c r="F29" s="16">
        <f>F28</f>
        <v>0</v>
      </c>
      <c r="G29" s="16"/>
      <c r="H29" s="16"/>
      <c r="I29" s="16">
        <f aca="true" t="shared" si="1" ref="I29:W29">I28</f>
        <v>0</v>
      </c>
      <c r="J29" s="16">
        <f t="shared" si="1"/>
        <v>0</v>
      </c>
      <c r="K29" s="16">
        <f t="shared" si="1"/>
        <v>0</v>
      </c>
      <c r="L29" s="16">
        <f t="shared" si="1"/>
        <v>0</v>
      </c>
      <c r="M29" s="16">
        <f t="shared" si="1"/>
        <v>0</v>
      </c>
      <c r="N29" s="16">
        <f t="shared" si="1"/>
        <v>0</v>
      </c>
      <c r="O29" s="16">
        <f t="shared" si="1"/>
        <v>0</v>
      </c>
      <c r="P29" s="16"/>
      <c r="Q29" s="16">
        <f t="shared" si="1"/>
        <v>0</v>
      </c>
      <c r="R29" s="16">
        <f t="shared" si="1"/>
        <v>0</v>
      </c>
      <c r="S29" s="16">
        <f t="shared" si="1"/>
        <v>0</v>
      </c>
      <c r="T29" s="16">
        <f t="shared" si="1"/>
        <v>0</v>
      </c>
      <c r="U29" s="16">
        <f>U28</f>
        <v>0</v>
      </c>
      <c r="V29" s="16">
        <f t="shared" si="1"/>
        <v>0</v>
      </c>
      <c r="W29" s="16">
        <f t="shared" si="1"/>
        <v>0</v>
      </c>
      <c r="X29" s="9"/>
    </row>
    <row r="30" spans="1:24" s="24" customFormat="1" ht="52.5" customHeight="1">
      <c r="A30" s="30"/>
      <c r="B30" s="30"/>
      <c r="C30" s="31" t="s">
        <v>37</v>
      </c>
      <c r="D30" s="9"/>
      <c r="E30" s="9"/>
      <c r="F30" s="16">
        <f>F28+F12+F26</f>
        <v>178749383.28000003</v>
      </c>
      <c r="G30" s="16"/>
      <c r="H30" s="32"/>
      <c r="I30" s="16"/>
      <c r="J30" s="16">
        <f>SUM(J12+J26+J29)</f>
        <v>49551886.18</v>
      </c>
      <c r="K30" s="33">
        <f>SUM(K12+K26)</f>
        <v>0</v>
      </c>
      <c r="L30" s="16">
        <f>SUM(L12+L26+L28)</f>
        <v>90310497.1</v>
      </c>
      <c r="M30" s="16">
        <f>SUM(M12+M26+M29)</f>
        <v>61537886.18</v>
      </c>
      <c r="N30" s="33">
        <v>0</v>
      </c>
      <c r="O30" s="16">
        <f>SUM(O12+O28+O26)</f>
        <v>78324497.1</v>
      </c>
      <c r="P30" s="33">
        <v>0</v>
      </c>
      <c r="Q30" s="16">
        <f>SUM(Q12+Q26+Q29)</f>
        <v>0</v>
      </c>
      <c r="R30" s="16">
        <f>SUM(R12+R26+R29)</f>
        <v>0</v>
      </c>
      <c r="S30" s="16">
        <f>SUM(S12+S26+S28)</f>
        <v>781259.6499999999</v>
      </c>
      <c r="T30" s="16">
        <f>SUM(T12+T26+T28)</f>
        <v>604224.83</v>
      </c>
      <c r="U30" s="16">
        <f>SUM(U12+U26+U28)</f>
        <v>177034.82</v>
      </c>
      <c r="V30" s="16">
        <f>SUM(V12+V26+V28)</f>
        <v>0</v>
      </c>
      <c r="W30" s="16">
        <f>SUM(W12+W26+W28)</f>
        <v>78501531.92</v>
      </c>
      <c r="X30" s="16"/>
    </row>
    <row r="31" spans="1:24" ht="14.25">
      <c r="A31" s="34"/>
      <c r="B31" s="34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1:26" ht="15">
      <c r="A32" s="37"/>
      <c r="B32" s="37"/>
      <c r="C32" s="2" t="s">
        <v>50</v>
      </c>
      <c r="D32" s="2"/>
      <c r="E32" s="3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38"/>
      <c r="X32" s="1"/>
      <c r="Z32" s="38"/>
    </row>
    <row r="33" spans="1:24" ht="15">
      <c r="A33" s="37"/>
      <c r="B33" s="37"/>
      <c r="C33" s="2"/>
      <c r="D33" s="2"/>
      <c r="E33" s="3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>
      <c r="A34" s="37"/>
      <c r="B34" s="37"/>
      <c r="C34" s="2" t="s">
        <v>51</v>
      </c>
      <c r="D34" s="2"/>
      <c r="E34" s="3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>
      <c r="A35" s="37"/>
      <c r="B35" s="37"/>
      <c r="C35" s="2" t="s">
        <v>39</v>
      </c>
      <c r="D35" s="2"/>
      <c r="E35" s="3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</sheetData>
  <sheetProtection/>
  <mergeCells count="29">
    <mergeCell ref="S2:X2"/>
    <mergeCell ref="A3:X3"/>
    <mergeCell ref="A4:X4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P6"/>
    <mergeCell ref="Q6:V6"/>
    <mergeCell ref="W6:W8"/>
    <mergeCell ref="X6:X8"/>
    <mergeCell ref="J7:J8"/>
    <mergeCell ref="K7:K8"/>
    <mergeCell ref="L7:L8"/>
    <mergeCell ref="M7:M8"/>
    <mergeCell ref="T7:T8"/>
    <mergeCell ref="U7:U8"/>
    <mergeCell ref="V7:V8"/>
    <mergeCell ref="N7:N8"/>
    <mergeCell ref="O7:O8"/>
    <mergeCell ref="P7:P8"/>
    <mergeCell ref="Q7:Q8"/>
    <mergeCell ref="R7:R8"/>
    <mergeCell ref="S7:S8"/>
  </mergeCells>
  <printOptions/>
  <pageMargins left="0.7086614173228347" right="0" top="0" bottom="0" header="0" footer="0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3"/>
  <sheetViews>
    <sheetView zoomScalePageLayoutView="0" workbookViewId="0" topLeftCell="H13">
      <selection activeCell="AB31" sqref="AB31"/>
    </sheetView>
  </sheetViews>
  <sheetFormatPr defaultColWidth="9.140625" defaultRowHeight="12.75"/>
  <cols>
    <col min="1" max="1" width="3.7109375" style="0" customWidth="1"/>
    <col min="2" max="2" width="9.8515625" style="0" customWidth="1"/>
    <col min="3" max="3" width="14.421875" style="39" customWidth="1"/>
    <col min="4" max="4" width="11.00390625" style="39" customWidth="1"/>
    <col min="5" max="5" width="7.8515625" style="0" customWidth="1"/>
    <col min="6" max="6" width="12.28125" style="0" customWidth="1"/>
    <col min="7" max="7" width="10.140625" style="0" customWidth="1"/>
    <col min="8" max="8" width="8.28125" style="0" customWidth="1"/>
    <col min="9" max="9" width="4.57421875" style="0" customWidth="1"/>
    <col min="10" max="10" width="12.7109375" style="0" customWidth="1"/>
    <col min="11" max="11" width="4.28125" style="0" customWidth="1"/>
    <col min="12" max="12" width="12.421875" style="0" customWidth="1"/>
    <col min="13" max="13" width="11.7109375" style="0" customWidth="1"/>
    <col min="14" max="14" width="3.8515625" style="0" customWidth="1"/>
    <col min="15" max="15" width="15.57421875" style="0" customWidth="1"/>
    <col min="16" max="16" width="3.57421875" style="0" customWidth="1"/>
    <col min="17" max="17" width="9.7109375" style="0" customWidth="1"/>
    <col min="18" max="18" width="10.421875" style="0" customWidth="1"/>
    <col min="19" max="19" width="11.140625" style="0" customWidth="1"/>
    <col min="20" max="20" width="11.421875" style="0" customWidth="1"/>
    <col min="21" max="21" width="10.00390625" style="0" customWidth="1"/>
    <col min="22" max="22" width="3.8515625" style="0" customWidth="1"/>
    <col min="23" max="23" width="13.140625" style="0" customWidth="1"/>
    <col min="24" max="24" width="5.00390625" style="0" customWidth="1"/>
  </cols>
  <sheetData>
    <row r="1" ht="12.75">
      <c r="A1" t="s">
        <v>40</v>
      </c>
    </row>
    <row r="2" spans="1:24" ht="20.25">
      <c r="A2" s="1" t="s">
        <v>0</v>
      </c>
      <c r="B2" s="1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49"/>
      <c r="T2" s="49"/>
      <c r="U2" s="49"/>
      <c r="V2" s="49"/>
      <c r="W2" s="49"/>
      <c r="X2" s="49"/>
    </row>
    <row r="3" spans="1:24" ht="20.25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</row>
    <row r="4" spans="1:24" ht="18.75">
      <c r="A4" s="51" t="s">
        <v>44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4" ht="12.7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3" t="s">
        <v>2</v>
      </c>
    </row>
    <row r="6" spans="1:24" ht="12.75" customHeight="1">
      <c r="A6" s="52" t="s">
        <v>3</v>
      </c>
      <c r="B6" s="52" t="s">
        <v>4</v>
      </c>
      <c r="C6" s="43" t="s">
        <v>5</v>
      </c>
      <c r="D6" s="43" t="s">
        <v>6</v>
      </c>
      <c r="E6" s="43" t="s">
        <v>7</v>
      </c>
      <c r="F6" s="43" t="s">
        <v>8</v>
      </c>
      <c r="G6" s="43" t="s">
        <v>9</v>
      </c>
      <c r="H6" s="43" t="s">
        <v>10</v>
      </c>
      <c r="I6" s="43" t="s">
        <v>11</v>
      </c>
      <c r="J6" s="46" t="s">
        <v>12</v>
      </c>
      <c r="K6" s="47"/>
      <c r="L6" s="47"/>
      <c r="M6" s="47"/>
      <c r="N6" s="47"/>
      <c r="O6" s="47"/>
      <c r="P6" s="48"/>
      <c r="Q6" s="46" t="s">
        <v>13</v>
      </c>
      <c r="R6" s="47"/>
      <c r="S6" s="47"/>
      <c r="T6" s="47"/>
      <c r="U6" s="47"/>
      <c r="V6" s="48"/>
      <c r="W6" s="43" t="s">
        <v>14</v>
      </c>
      <c r="X6" s="43" t="s">
        <v>15</v>
      </c>
    </row>
    <row r="7" spans="1:24" ht="12.75" customHeight="1">
      <c r="A7" s="53"/>
      <c r="B7" s="53"/>
      <c r="C7" s="44"/>
      <c r="D7" s="44"/>
      <c r="E7" s="44"/>
      <c r="F7" s="44"/>
      <c r="G7" s="44"/>
      <c r="H7" s="44"/>
      <c r="I7" s="44"/>
      <c r="J7" s="41" t="s">
        <v>16</v>
      </c>
      <c r="K7" s="41" t="s">
        <v>17</v>
      </c>
      <c r="L7" s="41" t="s">
        <v>18</v>
      </c>
      <c r="M7" s="41" t="s">
        <v>19</v>
      </c>
      <c r="N7" s="41" t="s">
        <v>20</v>
      </c>
      <c r="O7" s="41" t="s">
        <v>21</v>
      </c>
      <c r="P7" s="41" t="s">
        <v>17</v>
      </c>
      <c r="Q7" s="41" t="s">
        <v>22</v>
      </c>
      <c r="R7" s="41" t="s">
        <v>23</v>
      </c>
      <c r="S7" s="41" t="s">
        <v>24</v>
      </c>
      <c r="T7" s="41" t="s">
        <v>25</v>
      </c>
      <c r="U7" s="41" t="s">
        <v>26</v>
      </c>
      <c r="V7" s="41" t="s">
        <v>23</v>
      </c>
      <c r="W7" s="44"/>
      <c r="X7" s="44"/>
    </row>
    <row r="8" spans="1:24" ht="64.5" customHeight="1">
      <c r="A8" s="54"/>
      <c r="B8" s="54"/>
      <c r="C8" s="45"/>
      <c r="D8" s="45"/>
      <c r="E8" s="45"/>
      <c r="F8" s="45"/>
      <c r="G8" s="45"/>
      <c r="H8" s="45"/>
      <c r="I8" s="45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5"/>
      <c r="X8" s="45"/>
    </row>
    <row r="9" spans="1:24" ht="12.75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6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</row>
    <row r="10" spans="1:24" ht="14.25">
      <c r="A10" s="7"/>
      <c r="B10" s="8" t="s">
        <v>27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0"/>
      <c r="T10" s="9"/>
      <c r="U10" s="9"/>
      <c r="V10" s="9"/>
      <c r="W10" s="9"/>
      <c r="X10" s="9"/>
    </row>
    <row r="11" spans="1:24" ht="15">
      <c r="A11" s="11" t="s">
        <v>30</v>
      </c>
      <c r="B11" s="12"/>
      <c r="C11" s="13"/>
      <c r="D11" s="13"/>
      <c r="E11" s="13"/>
      <c r="F11" s="21"/>
      <c r="G11" s="14"/>
      <c r="H11" s="10"/>
      <c r="I11" s="10"/>
      <c r="J11" s="21"/>
      <c r="K11" s="10"/>
      <c r="L11" s="10"/>
      <c r="M11" s="23">
        <v>0</v>
      </c>
      <c r="N11" s="10"/>
      <c r="O11" s="40">
        <f>J11-M11</f>
        <v>0</v>
      </c>
      <c r="P11" s="10"/>
      <c r="Q11" s="10"/>
      <c r="R11" s="10"/>
      <c r="S11" s="23">
        <v>0</v>
      </c>
      <c r="T11" s="10"/>
      <c r="U11" s="23">
        <v>0</v>
      </c>
      <c r="V11" s="10"/>
      <c r="W11" s="40">
        <f>O11+U11</f>
        <v>0</v>
      </c>
      <c r="X11" s="10"/>
    </row>
    <row r="12" spans="1:24" ht="15">
      <c r="A12" s="17"/>
      <c r="B12" s="17"/>
      <c r="C12" s="9" t="s">
        <v>31</v>
      </c>
      <c r="D12" s="9"/>
      <c r="E12" s="9"/>
      <c r="F12" s="16">
        <f>SUM(F11:F11)</f>
        <v>0</v>
      </c>
      <c r="G12" s="9"/>
      <c r="H12" s="9"/>
      <c r="I12" s="9"/>
      <c r="J12" s="16">
        <f>SUM(J11:J11)</f>
        <v>0</v>
      </c>
      <c r="K12" s="9"/>
      <c r="L12" s="18">
        <f>SUM(L11:L11)</f>
        <v>0</v>
      </c>
      <c r="M12" s="16">
        <f>SUM(M11:M11)</f>
        <v>0</v>
      </c>
      <c r="N12" s="9"/>
      <c r="O12" s="16">
        <f>SUM(O11:O11)</f>
        <v>0</v>
      </c>
      <c r="P12" s="9"/>
      <c r="Q12" s="9"/>
      <c r="R12" s="9"/>
      <c r="S12" s="16">
        <f>SUM(S11:S11)</f>
        <v>0</v>
      </c>
      <c r="T12" s="16">
        <f>SUM(T11:T11)</f>
        <v>0</v>
      </c>
      <c r="U12" s="16">
        <f>SUM(U11:U11)</f>
        <v>0</v>
      </c>
      <c r="V12" s="9"/>
      <c r="W12" s="16">
        <f>SUM(W11:W11)</f>
        <v>0</v>
      </c>
      <c r="X12" s="10"/>
    </row>
    <row r="13" spans="1:24" ht="14.25">
      <c r="A13" s="7"/>
      <c r="B13" s="19" t="s">
        <v>32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15">
      <c r="A14" s="11" t="s">
        <v>28</v>
      </c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5">
      <c r="A15" s="11" t="s">
        <v>30</v>
      </c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5">
      <c r="A16" s="17"/>
      <c r="B16" s="17"/>
      <c r="C16" s="10" t="s">
        <v>31</v>
      </c>
      <c r="D16" s="10"/>
      <c r="E16" s="10"/>
      <c r="F16" s="16">
        <f>SUM(F15:F15)</f>
        <v>0</v>
      </c>
      <c r="G16" s="10"/>
      <c r="H16" s="10"/>
      <c r="I16" s="10"/>
      <c r="J16" s="16">
        <f>SUM(J15:J15)</f>
        <v>0</v>
      </c>
      <c r="K16" s="10"/>
      <c r="L16" s="10"/>
      <c r="M16" s="16">
        <f>SUM(M15:M15)</f>
        <v>0</v>
      </c>
      <c r="N16" s="10"/>
      <c r="O16" s="16">
        <f>SUM(O15:O15)</f>
        <v>0</v>
      </c>
      <c r="P16" s="10"/>
      <c r="Q16" s="10"/>
      <c r="R16" s="10"/>
      <c r="S16" s="16">
        <f>SUM(S15:S15)</f>
        <v>0</v>
      </c>
      <c r="T16" s="16">
        <f>SUM(T15:T15)</f>
        <v>0</v>
      </c>
      <c r="U16" s="16">
        <f>SUM(U15:U15)</f>
        <v>0</v>
      </c>
      <c r="V16" s="10"/>
      <c r="W16" s="16">
        <f>SUM(W15:W15)</f>
        <v>0</v>
      </c>
      <c r="X16" s="10"/>
    </row>
    <row r="17" spans="1:24" ht="14.25">
      <c r="A17" s="7"/>
      <c r="B17" s="19" t="s">
        <v>33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5">
      <c r="A18" s="11"/>
      <c r="B18" s="12"/>
      <c r="C18" s="13"/>
      <c r="D18" s="13"/>
      <c r="E18" s="13"/>
      <c r="F18" s="14"/>
      <c r="G18" s="10"/>
      <c r="H18" s="10"/>
      <c r="I18" s="10"/>
      <c r="J18" s="14"/>
      <c r="K18" s="20"/>
      <c r="L18" s="21"/>
      <c r="M18" s="14"/>
      <c r="N18" s="14"/>
      <c r="O18" s="14"/>
      <c r="P18" s="14"/>
      <c r="Q18" s="14"/>
      <c r="R18" s="14"/>
      <c r="S18" s="14"/>
      <c r="T18" s="14"/>
      <c r="U18" s="16"/>
      <c r="V18" s="14"/>
      <c r="W18" s="16"/>
      <c r="X18" s="14"/>
    </row>
    <row r="19" spans="1:24" s="24" customFormat="1" ht="56.25">
      <c r="A19" s="22" t="s">
        <v>28</v>
      </c>
      <c r="B19" s="12">
        <v>41046</v>
      </c>
      <c r="C19" s="13" t="s">
        <v>41</v>
      </c>
      <c r="D19" s="13" t="s">
        <v>42</v>
      </c>
      <c r="E19" s="13" t="s">
        <v>34</v>
      </c>
      <c r="F19" s="14">
        <v>37868357.78</v>
      </c>
      <c r="G19" s="15">
        <v>41394</v>
      </c>
      <c r="H19" s="10" t="s">
        <v>29</v>
      </c>
      <c r="I19" s="23">
        <v>2.67</v>
      </c>
      <c r="J19" s="14">
        <v>21641357.78</v>
      </c>
      <c r="K19" s="20"/>
      <c r="L19" s="21"/>
      <c r="M19" s="14">
        <f>5409000+5409000</f>
        <v>10818000</v>
      </c>
      <c r="N19" s="14"/>
      <c r="O19" s="14">
        <f>J19+L19-M19</f>
        <v>10823357.780000001</v>
      </c>
      <c r="P19" s="14"/>
      <c r="Q19" s="14">
        <v>0</v>
      </c>
      <c r="R19" s="14"/>
      <c r="S19" s="14">
        <v>45514.44</v>
      </c>
      <c r="T19" s="14">
        <f>45118.76+395.68</f>
        <v>45514.44</v>
      </c>
      <c r="U19" s="16">
        <f>Q19+S19-T19</f>
        <v>0</v>
      </c>
      <c r="V19" s="14"/>
      <c r="W19" s="16">
        <f>O19+U19</f>
        <v>10823357.780000001</v>
      </c>
      <c r="X19" s="14"/>
    </row>
    <row r="20" spans="1:24" s="24" customFormat="1" ht="56.25">
      <c r="A20" s="22" t="s">
        <v>35</v>
      </c>
      <c r="B20" s="12">
        <v>41059</v>
      </c>
      <c r="C20" s="13" t="s">
        <v>41</v>
      </c>
      <c r="D20" s="13" t="s">
        <v>43</v>
      </c>
      <c r="E20" s="13" t="s">
        <v>34</v>
      </c>
      <c r="F20" s="14">
        <v>50570528.4</v>
      </c>
      <c r="G20" s="15">
        <v>41394</v>
      </c>
      <c r="H20" s="10" t="s">
        <v>29</v>
      </c>
      <c r="I20" s="23">
        <v>2.67</v>
      </c>
      <c r="J20" s="14">
        <v>27910528.4</v>
      </c>
      <c r="K20" s="20"/>
      <c r="L20" s="21"/>
      <c r="M20" s="14">
        <f>7225000+7225000</f>
        <v>14450000</v>
      </c>
      <c r="N20" s="14"/>
      <c r="O20" s="14">
        <f>J20-M20</f>
        <v>13460528.399999999</v>
      </c>
      <c r="P20" s="14"/>
      <c r="Q20" s="14">
        <v>0</v>
      </c>
      <c r="R20" s="14"/>
      <c r="S20" s="14">
        <v>58535.28</v>
      </c>
      <c r="T20" s="14">
        <f>58006.77+528.51</f>
        <v>58535.28</v>
      </c>
      <c r="U20" s="16">
        <f>Q20+S20-T20</f>
        <v>0</v>
      </c>
      <c r="V20" s="14"/>
      <c r="W20" s="16">
        <f>O20+U20</f>
        <v>13460528.399999999</v>
      </c>
      <c r="X20" s="14"/>
    </row>
    <row r="21" spans="1:24" s="24" customFormat="1" ht="12">
      <c r="A21" s="22"/>
      <c r="B21" s="12"/>
      <c r="C21" s="13"/>
      <c r="D21" s="13"/>
      <c r="E21" s="13"/>
      <c r="F21" s="14"/>
      <c r="G21" s="15"/>
      <c r="H21" s="10"/>
      <c r="I21" s="23"/>
      <c r="J21" s="14"/>
      <c r="K21" s="20"/>
      <c r="L21" s="21"/>
      <c r="M21" s="14"/>
      <c r="N21" s="14"/>
      <c r="O21" s="14">
        <f>L21-M21</f>
        <v>0</v>
      </c>
      <c r="P21" s="14"/>
      <c r="Q21" s="14"/>
      <c r="R21" s="14"/>
      <c r="S21" s="14"/>
      <c r="T21" s="14"/>
      <c r="U21" s="16">
        <f>Q21+S21-T21</f>
        <v>0</v>
      </c>
      <c r="V21" s="14"/>
      <c r="W21" s="16">
        <f>O21+U21</f>
        <v>0</v>
      </c>
      <c r="X21" s="14"/>
    </row>
    <row r="22" spans="1:24" s="24" customFormat="1" ht="12">
      <c r="A22" s="22"/>
      <c r="B22" s="12"/>
      <c r="C22" s="13"/>
      <c r="D22" s="13"/>
      <c r="E22" s="13"/>
      <c r="F22" s="14"/>
      <c r="G22" s="15"/>
      <c r="H22" s="10"/>
      <c r="I22" s="23"/>
      <c r="J22" s="14"/>
      <c r="K22" s="20"/>
      <c r="L22" s="21"/>
      <c r="M22" s="14"/>
      <c r="N22" s="14"/>
      <c r="O22" s="14">
        <f>L22-M22</f>
        <v>0</v>
      </c>
      <c r="P22" s="14"/>
      <c r="Q22" s="14"/>
      <c r="R22" s="14"/>
      <c r="S22" s="14"/>
      <c r="T22" s="14"/>
      <c r="U22" s="16">
        <f>Q22+S22-T22</f>
        <v>0</v>
      </c>
      <c r="V22" s="14"/>
      <c r="W22" s="16">
        <f>O22+U22</f>
        <v>0</v>
      </c>
      <c r="X22" s="14"/>
    </row>
    <row r="23" spans="1:24" s="24" customFormat="1" ht="12">
      <c r="A23" s="22"/>
      <c r="B23" s="12"/>
      <c r="C23" s="13"/>
      <c r="D23" s="13"/>
      <c r="E23" s="13"/>
      <c r="F23" s="14"/>
      <c r="G23" s="15"/>
      <c r="H23" s="10"/>
      <c r="I23" s="23"/>
      <c r="J23" s="14"/>
      <c r="K23" s="20"/>
      <c r="L23" s="21"/>
      <c r="M23" s="14"/>
      <c r="N23" s="14"/>
      <c r="O23" s="14"/>
      <c r="P23" s="14"/>
      <c r="Q23" s="14"/>
      <c r="R23" s="14"/>
      <c r="S23" s="14"/>
      <c r="T23" s="14"/>
      <c r="U23" s="16"/>
      <c r="V23" s="14"/>
      <c r="W23" s="16"/>
      <c r="X23" s="14"/>
    </row>
    <row r="24" spans="1:24" s="24" customFormat="1" ht="12">
      <c r="A24" s="25"/>
      <c r="B24" s="25"/>
      <c r="C24" s="10" t="s">
        <v>31</v>
      </c>
      <c r="D24" s="10"/>
      <c r="E24" s="10"/>
      <c r="F24" s="16">
        <f>SUM(F18:F23)</f>
        <v>88438886.18</v>
      </c>
      <c r="G24" s="10"/>
      <c r="H24" s="10"/>
      <c r="I24" s="10"/>
      <c r="J24" s="16">
        <f>SUM(J18:J23)</f>
        <v>49551886.18</v>
      </c>
      <c r="K24" s="20">
        <f>SUM(K18:K18)</f>
        <v>0</v>
      </c>
      <c r="L24" s="16">
        <f>SUM(L18:L23)</f>
        <v>0</v>
      </c>
      <c r="M24" s="16">
        <f>SUM(M19:M23)</f>
        <v>25268000</v>
      </c>
      <c r="N24" s="20">
        <f>SUM(N18:N18)</f>
        <v>0</v>
      </c>
      <c r="O24" s="16">
        <f>SUM(O18:O23)</f>
        <v>24283886.18</v>
      </c>
      <c r="P24" s="26">
        <f>SUM(P18:P18)</f>
        <v>0</v>
      </c>
      <c r="Q24" s="16">
        <f>SUM(Q18:Q18)</f>
        <v>0</v>
      </c>
      <c r="R24" s="26">
        <f>SUM(R18:R18)</f>
        <v>0</v>
      </c>
      <c r="S24" s="16">
        <f>SUM(S18:S23)</f>
        <v>104049.72</v>
      </c>
      <c r="T24" s="16">
        <f>SUM(T18:T23)</f>
        <v>104049.72</v>
      </c>
      <c r="U24" s="16">
        <f>SUM(U18:U23)</f>
        <v>0</v>
      </c>
      <c r="V24" s="20">
        <f>SUM(V18:V18)</f>
        <v>0</v>
      </c>
      <c r="W24" s="16">
        <f>SUM(W18:W23)</f>
        <v>24283886.18</v>
      </c>
      <c r="X24" s="20">
        <f>SUM(X18:X18)</f>
        <v>0</v>
      </c>
    </row>
    <row r="25" spans="1:24" ht="14.25">
      <c r="A25" s="27"/>
      <c r="B25" s="27" t="s">
        <v>36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</row>
    <row r="26" spans="1:24" s="24" customFormat="1" ht="12">
      <c r="A26" s="22"/>
      <c r="B26" s="12"/>
      <c r="C26" s="13"/>
      <c r="D26" s="13"/>
      <c r="E26" s="13"/>
      <c r="F26" s="14"/>
      <c r="G26" s="14"/>
      <c r="H26" s="10"/>
      <c r="I26" s="9"/>
      <c r="J26" s="18"/>
      <c r="K26" s="9"/>
      <c r="L26" s="14"/>
      <c r="M26" s="14"/>
      <c r="N26" s="10"/>
      <c r="O26" s="14"/>
      <c r="P26" s="10"/>
      <c r="Q26" s="21"/>
      <c r="R26" s="21"/>
      <c r="S26" s="21"/>
      <c r="T26" s="21"/>
      <c r="U26" s="14">
        <f>Q26+S26-T26</f>
        <v>0</v>
      </c>
      <c r="V26" s="10"/>
      <c r="W26" s="14">
        <f>O26+U26</f>
        <v>0</v>
      </c>
      <c r="X26" s="9"/>
    </row>
    <row r="27" spans="1:24" s="29" customFormat="1" ht="14.25">
      <c r="A27" s="7"/>
      <c r="B27" s="7"/>
      <c r="C27" s="9" t="s">
        <v>31</v>
      </c>
      <c r="D27" s="9"/>
      <c r="E27" s="9"/>
      <c r="F27" s="16">
        <f>F26</f>
        <v>0</v>
      </c>
      <c r="G27" s="16"/>
      <c r="H27" s="16"/>
      <c r="I27" s="16">
        <f aca="true" t="shared" si="0" ref="I27:W27">I26</f>
        <v>0</v>
      </c>
      <c r="J27" s="16">
        <f t="shared" si="0"/>
        <v>0</v>
      </c>
      <c r="K27" s="16">
        <f t="shared" si="0"/>
        <v>0</v>
      </c>
      <c r="L27" s="16">
        <f t="shared" si="0"/>
        <v>0</v>
      </c>
      <c r="M27" s="16">
        <f t="shared" si="0"/>
        <v>0</v>
      </c>
      <c r="N27" s="16">
        <f t="shared" si="0"/>
        <v>0</v>
      </c>
      <c r="O27" s="16">
        <f t="shared" si="0"/>
        <v>0</v>
      </c>
      <c r="P27" s="16"/>
      <c r="Q27" s="16">
        <f t="shared" si="0"/>
        <v>0</v>
      </c>
      <c r="R27" s="16">
        <f t="shared" si="0"/>
        <v>0</v>
      </c>
      <c r="S27" s="16">
        <f t="shared" si="0"/>
        <v>0</v>
      </c>
      <c r="T27" s="16">
        <f t="shared" si="0"/>
        <v>0</v>
      </c>
      <c r="U27" s="16">
        <f>U26</f>
        <v>0</v>
      </c>
      <c r="V27" s="16">
        <f t="shared" si="0"/>
        <v>0</v>
      </c>
      <c r="W27" s="16">
        <f t="shared" si="0"/>
        <v>0</v>
      </c>
      <c r="X27" s="9"/>
    </row>
    <row r="28" spans="1:24" s="24" customFormat="1" ht="52.5" customHeight="1">
      <c r="A28" s="30"/>
      <c r="B28" s="30"/>
      <c r="C28" s="31" t="s">
        <v>37</v>
      </c>
      <c r="D28" s="9"/>
      <c r="E28" s="9"/>
      <c r="F28" s="16">
        <f>F26+F12+F24</f>
        <v>88438886.18</v>
      </c>
      <c r="G28" s="16"/>
      <c r="H28" s="32"/>
      <c r="I28" s="16"/>
      <c r="J28" s="16">
        <f>SUM(J12+J24+J27)</f>
        <v>49551886.18</v>
      </c>
      <c r="K28" s="33">
        <f>SUM(K12+K24)</f>
        <v>0</v>
      </c>
      <c r="L28" s="16">
        <f>SUM(L12+L24+L26)</f>
        <v>0</v>
      </c>
      <c r="M28" s="16">
        <f>SUM(M12+M24+M27)</f>
        <v>25268000</v>
      </c>
      <c r="N28" s="33">
        <v>0</v>
      </c>
      <c r="O28" s="16">
        <f>SUM(O12+O26+O24)</f>
        <v>24283886.18</v>
      </c>
      <c r="P28" s="33">
        <v>0</v>
      </c>
      <c r="Q28" s="16">
        <f>SUM(Q12+Q24+Q27)</f>
        <v>0</v>
      </c>
      <c r="R28" s="16">
        <f>SUM(R12+R24+R27)</f>
        <v>0</v>
      </c>
      <c r="S28" s="16">
        <f>SUM(S12+S24+S26)</f>
        <v>104049.72</v>
      </c>
      <c r="T28" s="16">
        <f>SUM(T12+T24+T26)</f>
        <v>104049.72</v>
      </c>
      <c r="U28" s="16">
        <f>SUM(U12+U24+U26)</f>
        <v>0</v>
      </c>
      <c r="V28" s="16">
        <f>SUM(V12+V24+V26)</f>
        <v>0</v>
      </c>
      <c r="W28" s="16">
        <f>SUM(W12+W24+W26)</f>
        <v>24283886.18</v>
      </c>
      <c r="X28" s="16"/>
    </row>
    <row r="29" spans="1:24" ht="14.25">
      <c r="A29" s="34"/>
      <c r="B29" s="34"/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1:26" ht="15">
      <c r="A30" s="37"/>
      <c r="B30" s="37"/>
      <c r="C30" s="2" t="s">
        <v>45</v>
      </c>
      <c r="D30" s="2"/>
      <c r="E30" s="37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38"/>
      <c r="X30" s="1"/>
      <c r="Z30" s="38"/>
    </row>
    <row r="31" spans="1:24" ht="15">
      <c r="A31" s="37"/>
      <c r="B31" s="37"/>
      <c r="C31" s="2"/>
      <c r="D31" s="2"/>
      <c r="E31" s="3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>
      <c r="A32" s="37"/>
      <c r="B32" s="37"/>
      <c r="C32" s="2" t="s">
        <v>38</v>
      </c>
      <c r="D32" s="2"/>
      <c r="E32" s="3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>
      <c r="A33" s="37"/>
      <c r="B33" s="37"/>
      <c r="C33" s="2" t="s">
        <v>39</v>
      </c>
      <c r="D33" s="2"/>
      <c r="E33" s="3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</sheetData>
  <sheetProtection/>
  <mergeCells count="29">
    <mergeCell ref="T7:T8"/>
    <mergeCell ref="U7:U8"/>
    <mergeCell ref="V7:V8"/>
    <mergeCell ref="N7:N8"/>
    <mergeCell ref="O7:O8"/>
    <mergeCell ref="P7:P8"/>
    <mergeCell ref="Q7:Q8"/>
    <mergeCell ref="R7:R8"/>
    <mergeCell ref="S7:S8"/>
    <mergeCell ref="H6:H8"/>
    <mergeCell ref="I6:I8"/>
    <mergeCell ref="J6:P6"/>
    <mergeCell ref="Q6:V6"/>
    <mergeCell ref="W6:W8"/>
    <mergeCell ref="X6:X8"/>
    <mergeCell ref="J7:J8"/>
    <mergeCell ref="K7:K8"/>
    <mergeCell ref="L7:L8"/>
    <mergeCell ref="M7:M8"/>
    <mergeCell ref="S2:X2"/>
    <mergeCell ref="A3:X3"/>
    <mergeCell ref="A4:X4"/>
    <mergeCell ref="A6:A8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02-2206</cp:lastModifiedBy>
  <cp:lastPrinted>2013-12-03T06:53:34Z</cp:lastPrinted>
  <dcterms:created xsi:type="dcterms:W3CDTF">1996-10-08T23:32:33Z</dcterms:created>
  <dcterms:modified xsi:type="dcterms:W3CDTF">2013-12-03T06:53:37Z</dcterms:modified>
  <cp:category/>
  <cp:version/>
  <cp:contentType/>
  <cp:contentStatus/>
</cp:coreProperties>
</file>