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13620"/>
  </bookViews>
  <sheets>
    <sheet name="1 полугодие 2023" sheetId="1" r:id="rId1"/>
  </sheets>
  <calcPr calcId="145621" iterate="1"/>
</workbook>
</file>

<file path=xl/calcChain.xml><?xml version="1.0" encoding="utf-8"?>
<calcChain xmlns="http://schemas.openxmlformats.org/spreadsheetml/2006/main">
  <c r="E41" i="1" l="1"/>
  <c r="E44" i="1"/>
  <c r="E63" i="1"/>
  <c r="E62" i="1"/>
  <c r="E60" i="1"/>
  <c r="E58" i="1"/>
  <c r="E56" i="1"/>
  <c r="E55" i="1"/>
  <c r="E54" i="1"/>
  <c r="E51" i="1"/>
  <c r="E50" i="1"/>
  <c r="E49" i="1"/>
  <c r="E48" i="1"/>
  <c r="E39" i="1"/>
  <c r="E40" i="1"/>
  <c r="E43" i="1"/>
  <c r="E46" i="1"/>
  <c r="E38" i="1"/>
  <c r="E37" i="1"/>
  <c r="E35" i="1"/>
  <c r="E30" i="1"/>
  <c r="E31" i="1"/>
  <c r="E32" i="1"/>
  <c r="E33" i="1"/>
  <c r="E24" i="1"/>
  <c r="E25" i="1"/>
  <c r="E26" i="1"/>
  <c r="E27" i="1"/>
  <c r="E28" i="1"/>
  <c r="E23" i="1"/>
  <c r="E20" i="1"/>
  <c r="E21" i="1"/>
  <c r="E18" i="1"/>
  <c r="E16" i="1"/>
  <c r="E12" i="1"/>
  <c r="E10" i="1"/>
  <c r="E13" i="1"/>
  <c r="E14" i="1"/>
  <c r="E9" i="1"/>
  <c r="E8" i="1"/>
  <c r="H44" i="1" l="1"/>
  <c r="H33" i="1"/>
  <c r="H19" i="1"/>
  <c r="H18" i="1"/>
  <c r="H10" i="1"/>
  <c r="H62" i="1"/>
  <c r="H60" i="1"/>
  <c r="E57" i="1"/>
  <c r="H57" i="1" s="1"/>
  <c r="E52" i="1"/>
  <c r="H55" i="1"/>
  <c r="H53" i="1"/>
  <c r="H50" i="1"/>
  <c r="H51" i="1"/>
  <c r="H48" i="1"/>
  <c r="H38" i="1"/>
  <c r="H39" i="1"/>
  <c r="H41" i="1"/>
  <c r="H37" i="1"/>
  <c r="H35" i="1"/>
  <c r="H31" i="1"/>
  <c r="H32" i="1"/>
  <c r="H28" i="1"/>
  <c r="H26" i="1"/>
  <c r="H23" i="1"/>
  <c r="H21" i="1"/>
  <c r="H16" i="1"/>
  <c r="G63" i="1"/>
  <c r="H63" i="1"/>
  <c r="G62" i="1"/>
  <c r="G60" i="1"/>
  <c r="H58" i="1"/>
  <c r="G58" i="1"/>
  <c r="G57" i="1"/>
  <c r="G55" i="1"/>
  <c r="G56" i="1"/>
  <c r="H56" i="1"/>
  <c r="H54" i="1"/>
  <c r="G54" i="1"/>
  <c r="G53" i="1"/>
  <c r="G49" i="1"/>
  <c r="H49" i="1"/>
  <c r="G50" i="1"/>
  <c r="G51" i="1"/>
  <c r="G48" i="1"/>
  <c r="H46" i="1"/>
  <c r="G46" i="1"/>
  <c r="G44" i="1"/>
  <c r="H43" i="1"/>
  <c r="G43" i="1"/>
  <c r="G38" i="1"/>
  <c r="G39" i="1"/>
  <c r="G40" i="1"/>
  <c r="H40" i="1"/>
  <c r="G41" i="1"/>
  <c r="G37" i="1"/>
  <c r="G35" i="1"/>
  <c r="G32" i="1"/>
  <c r="G33" i="1"/>
  <c r="G31" i="1"/>
  <c r="H30" i="1"/>
  <c r="G30" i="1"/>
  <c r="G25" i="1"/>
  <c r="H25" i="1"/>
  <c r="G26" i="1"/>
  <c r="G27" i="1"/>
  <c r="H27" i="1"/>
  <c r="G28" i="1"/>
  <c r="G24" i="1"/>
  <c r="G23" i="1"/>
  <c r="G21" i="1"/>
  <c r="G20" i="1"/>
  <c r="G19" i="1"/>
  <c r="G18" i="1"/>
  <c r="G16" i="1"/>
  <c r="H9" i="1"/>
  <c r="H11" i="1"/>
  <c r="H8" i="1"/>
  <c r="G9" i="1"/>
  <c r="G10" i="1"/>
  <c r="G11" i="1"/>
  <c r="G12" i="1"/>
  <c r="G13" i="1"/>
  <c r="G14" i="1"/>
  <c r="G8" i="1"/>
  <c r="H12" i="1"/>
  <c r="H13" i="1"/>
  <c r="H14" i="1"/>
  <c r="E61" i="1"/>
  <c r="F61" i="1"/>
  <c r="D61" i="1"/>
  <c r="E59" i="1"/>
  <c r="H59" i="1" s="1"/>
  <c r="F59" i="1"/>
  <c r="G59" i="1" s="1"/>
  <c r="D59" i="1"/>
  <c r="F57" i="1"/>
  <c r="D57" i="1"/>
  <c r="F52" i="1"/>
  <c r="D52" i="1"/>
  <c r="F47" i="1"/>
  <c r="D47" i="1"/>
  <c r="E45" i="1"/>
  <c r="H45" i="1" s="1"/>
  <c r="F45" i="1"/>
  <c r="G45" i="1" s="1"/>
  <c r="D45" i="1"/>
  <c r="E42" i="1"/>
  <c r="F42" i="1"/>
  <c r="G42" i="1" s="1"/>
  <c r="D42" i="1"/>
  <c r="F36" i="1"/>
  <c r="D36" i="1"/>
  <c r="F34" i="1"/>
  <c r="D34" i="1"/>
  <c r="G34" i="1" s="1"/>
  <c r="F29" i="1"/>
  <c r="D29" i="1"/>
  <c r="F22" i="1"/>
  <c r="D22" i="1"/>
  <c r="F17" i="1"/>
  <c r="D17" i="1"/>
  <c r="E15" i="1"/>
  <c r="F15" i="1"/>
  <c r="H15" i="1" s="1"/>
  <c r="D15" i="1"/>
  <c r="F7" i="1"/>
  <c r="D7" i="1"/>
  <c r="G61" i="1" l="1"/>
  <c r="H61" i="1"/>
  <c r="G52" i="1"/>
  <c r="H52" i="1"/>
  <c r="G47" i="1"/>
  <c r="H42" i="1"/>
  <c r="G36" i="1"/>
  <c r="G29" i="1"/>
  <c r="G22" i="1"/>
  <c r="G17" i="1"/>
  <c r="E34" i="1"/>
  <c r="H34" i="1" s="1"/>
  <c r="G15" i="1"/>
  <c r="E7" i="1"/>
  <c r="H7" i="1" s="1"/>
  <c r="E17" i="1"/>
  <c r="H17" i="1" s="1"/>
  <c r="E47" i="1"/>
  <c r="H47" i="1" s="1"/>
  <c r="E36" i="1"/>
  <c r="H36" i="1" s="1"/>
  <c r="E29" i="1"/>
  <c r="H29" i="1" s="1"/>
  <c r="E22" i="1"/>
  <c r="H22" i="1" s="1"/>
  <c r="H24" i="1"/>
  <c r="F64" i="1"/>
  <c r="D64" i="1"/>
  <c r="G7" i="1"/>
  <c r="G64" i="1" l="1"/>
  <c r="E64" i="1"/>
  <c r="H64" i="1" s="1"/>
</calcChain>
</file>

<file path=xl/sharedStrings.xml><?xml version="1.0" encoding="utf-8"?>
<sst xmlns="http://schemas.openxmlformats.org/spreadsheetml/2006/main" count="172" uniqueCount="85">
  <si>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</si>
  <si>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</si>
  <si>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</si>
  <si>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</si>
  <si>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</si>
  <si>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Другие вопросы в области средств массовой информации</t>
  </si>
  <si>
    <t>СРЕДСТВА МАССОВОЙ ИНФОРМАЦИИ</t>
  </si>
  <si>
    <t>Другие вопросы в области физической культуры и спорта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</si>
  <si>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</si>
  <si>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</si>
  <si>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</si>
  <si>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</si>
  <si>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</si>
  <si>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</si>
  <si>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</si>
  <si>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</si>
  <si>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</si>
  <si>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</si>
  <si>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</si>
  <si>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</si>
  <si>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</si>
  <si>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</si>
  <si>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</si>
  <si>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</si>
  <si>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</si>
  <si>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</si>
  <si>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</si>
  <si>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</si>
  <si>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</si>
  <si>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</si>
  <si>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</si>
  <si>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</si>
  <si>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</si>
  <si>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</si>
  <si>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</si>
  <si>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</si>
  <si>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</si>
  <si>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</si>
  <si>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</si>
  <si>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</si>
  <si>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</si>
  <si>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</si>
  <si>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</si>
  <si>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</si>
  <si>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</si>
  <si>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</si>
  <si>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</si>
  <si>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</si>
  <si>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</si>
  <si>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</si>
  <si>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</si>
  <si>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</si>
  <si>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</si>
  <si>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</si>
  <si>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</si>
  <si>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</si>
  <si>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</si>
  <si>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 на 2023 год, рублей</t>
  </si>
  <si>
    <t>% исполнения от утвержденого плана 
на 2023 год</t>
  </si>
  <si>
    <t>Наименование</t>
  </si>
  <si>
    <t>Код расхода по бюджетной классификации</t>
  </si>
  <si>
    <t>Рз</t>
  </si>
  <si>
    <t>Пр</t>
  </si>
  <si>
    <t>7=6/4</t>
  </si>
  <si>
    <t>8=6/5</t>
  </si>
  <si>
    <t>ВСЕГО</t>
  </si>
  <si>
    <t>х</t>
  </si>
  <si>
    <t>01</t>
  </si>
  <si>
    <t>Сведения об исполнении бюджета Кондинского района за 1 полугодие 2023 года по расходам в разрезе разделов и подразделов классификации расходов в сравнении с запланированными значениями</t>
  </si>
  <si>
    <t>Утверждено на 1 полугодие 2023 года, рублей</t>
  </si>
  <si>
    <t>Исполнено на 01.07.2023 года, рублей</t>
  </si>
  <si>
    <t>% исполнения от утвержденого плана 
на 1 полугодие 2023 года</t>
  </si>
  <si>
    <t>02</t>
  </si>
  <si>
    <t>03</t>
  </si>
  <si>
    <t>04</t>
  </si>
  <si>
    <t>05</t>
  </si>
  <si>
    <t>06</t>
  </si>
  <si>
    <t>11</t>
  </si>
  <si>
    <t>13</t>
  </si>
  <si>
    <t>09</t>
  </si>
  <si>
    <t>10</t>
  </si>
  <si>
    <t>14</t>
  </si>
  <si>
    <t>08</t>
  </si>
  <si>
    <t>12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</si>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</sst>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NumberFormat="1" applyFont="1" applyFill="1" applyAlignment="1" applyProtection="1">
      <protection hidden="1"/>
    </xf>
    <xf numFmtId="0" fontId="1" fillId="0" borderId="0" xfId="0" applyFont="1"/>
    <xf numFmtId="0" fontId="1" fillId="0" borderId="0" xfId="0" applyNumberFormat="1" applyFont="1" applyFill="1" applyAlignment="1" applyProtection="1">
      <alignment horizontal="centerContinuous"/>
      <protection hidden="1"/>
    </xf>
    <xf numFmtId="0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Font="1" applyFill="1" applyBorder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164" fontId="2" fillId="0" borderId="3" xfId="0" applyNumberFormat="1" applyFont="1" applyFill="1" applyBorder="1" applyAlignment="1" applyProtection="1">
      <alignment vertical="top" wrapText="1"/>
      <protection hidden="1"/>
    </xf>
    <xf numFmtId="164" fontId="1" fillId="0" borderId="3" xfId="0" applyNumberFormat="1" applyFont="1" applyFill="1" applyBorder="1" applyAlignment="1" applyProtection="1">
      <alignment vertical="top" wrapText="1"/>
      <protection hidden="1"/>
    </xf>
    <xf numFmtId="0" fontId="1" fillId="0" borderId="0" xfId="0" applyFont="1" applyAlignment="1">
      <alignment vertical="top" wrapText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vertical="top" wrapText="1"/>
      <protection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" xfId="0" applyNumberFormat="1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3" xfId="0" applyNumberFormat="1" applyFont="1" applyFill="1" applyBorder="1" applyAlignment="1" applyProtection="1">
      <alignment horizontal="center" vertical="center"/>
      <protection hidden="1"/>
    </xf>
    <xf numFmtId="4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0" fontId="2" fillId="0" borderId="3" xfId="0" applyNumberFormat="1" applyFont="1" applyFill="1" applyBorder="1" applyAlignment="1" applyProtection="1">
      <alignment horizontal="center" vertical="center"/>
      <protection hidden="1"/>
    </xf>
    <xf numFmtId="10" fontId="1" fillId="0" borderId="3" xfId="0" applyNumberFormat="1" applyFont="1" applyFill="1" applyBorder="1" applyAlignment="1" applyProtection="1">
      <alignment horizontal="center" vertical="center"/>
      <protection hidden="1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Fill="1" applyProtection="1">
      <protection hidden="1"/>
    </xf>
    <xf numFmtId="0" fontId="1" fillId="0" borderId="0" xfId="0" applyFont="1" applyFill="1"/>
    <xf numFmtId="10" fontId="2" fillId="0" borderId="3" xfId="0" applyNumberFormat="1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topLeftCell="A4" zoomScaleNormal="100" zoomScaleSheetLayoutView="90" workbookViewId="0">
      <selection activeCell="E42" sqref="E42"/>
    </sheetView>
  </sheetViews>
  <sheetFormatPr defaultColWidth="9.140625" defaultRowHeight="15.75" x14ac:dyDescent="0.25"/>
  <cols>
    <col min="1" max="1" width="66.7109375" style="2" customWidth="1"/>
    <col min="2" max="2" width="14" style="2" customWidth="1"/>
    <col min="3" max="3" width="11" style="2" customWidth="1"/>
    <col min="4" max="8" width="24" style="2" customWidth="1"/>
    <col min="9" max="11" width="11.42578125" style="2" customWidth="1"/>
    <col min="12" max="211" width="9.140625" style="2" customWidth="1"/>
    <col min="212" max="16384" width="9.140625" style="2"/>
  </cols>
  <sheetData>
    <row r="1" spans="1:8" s="25" customFormat="1" ht="40.5" customHeight="1" x14ac:dyDescent="0.25">
      <c r="A1" s="3"/>
      <c r="B1" s="3"/>
      <c r="C1" s="3"/>
      <c r="D1" s="1"/>
      <c r="E1" s="24"/>
      <c r="F1" s="24"/>
      <c r="G1" s="24"/>
    </row>
    <row r="2" spans="1:8" s="25" customFormat="1" ht="40.5" customHeight="1" x14ac:dyDescent="0.25">
      <c r="A2" s="31" t="s">
        <v>68</v>
      </c>
      <c r="B2" s="31"/>
      <c r="C2" s="31"/>
      <c r="D2" s="31"/>
      <c r="E2" s="31"/>
      <c r="F2" s="31"/>
      <c r="G2" s="31"/>
      <c r="H2" s="31"/>
    </row>
    <row r="3" spans="1:8" s="25" customFormat="1" x14ac:dyDescent="0.25">
      <c r="A3" s="24"/>
      <c r="B3" s="24"/>
      <c r="C3" s="24"/>
      <c r="D3" s="1"/>
      <c r="E3" s="24"/>
      <c r="F3" s="24"/>
      <c r="G3" s="24"/>
    </row>
    <row r="4" spans="1:8" s="25" customFormat="1" ht="93.75" customHeight="1" x14ac:dyDescent="0.25">
      <c r="A4" s="34" t="s">
        <v>59</v>
      </c>
      <c r="B4" s="32" t="s">
        <v>60</v>
      </c>
      <c r="C4" s="33"/>
      <c r="D4" s="29" t="s">
        <v>57</v>
      </c>
      <c r="E4" s="29" t="s">
        <v>69</v>
      </c>
      <c r="F4" s="29" t="s">
        <v>70</v>
      </c>
      <c r="G4" s="29" t="s">
        <v>58</v>
      </c>
      <c r="H4" s="29" t="s">
        <v>71</v>
      </c>
    </row>
    <row r="5" spans="1:8" s="25" customFormat="1" ht="18.75" customHeight="1" x14ac:dyDescent="0.25">
      <c r="A5" s="35"/>
      <c r="B5" s="10" t="s">
        <v>61</v>
      </c>
      <c r="C5" s="10" t="s">
        <v>62</v>
      </c>
      <c r="D5" s="30"/>
      <c r="E5" s="30"/>
      <c r="F5" s="30"/>
      <c r="G5" s="30"/>
      <c r="H5" s="30"/>
    </row>
    <row r="6" spans="1:8" s="25" customFormat="1" ht="16.5" x14ac:dyDescent="0.25">
      <c r="A6" s="6">
        <v>1</v>
      </c>
      <c r="B6" s="6">
        <v>2</v>
      </c>
      <c r="C6" s="6">
        <v>3</v>
      </c>
      <c r="D6" s="4">
        <v>4</v>
      </c>
      <c r="E6" s="4">
        <v>5</v>
      </c>
      <c r="F6" s="4">
        <v>6</v>
      </c>
      <c r="G6" s="4" t="s">
        <v>63</v>
      </c>
      <c r="H6" s="5" t="s">
        <v>64</v>
      </c>
    </row>
    <row r="7" spans="1:8" s="25" customFormat="1" x14ac:dyDescent="0.25">
      <c r="A7" s="7" t="s">
        <v>56</v>
      </c>
      <c r="B7" s="12" t="s">
        <v>67</v>
      </c>
      <c r="C7" s="13"/>
      <c r="D7" s="17">
        <f>SUM(D8:D14)</f>
        <v>489479080.04999995</v>
      </c>
      <c r="E7" s="17">
        <f t="shared" ref="E7:F7" si="0">SUM(E8:E14)</f>
        <v>305925962.53125</v>
      </c>
      <c r="F7" s="17">
        <f t="shared" si="0"/>
        <v>234173637.02999997</v>
      </c>
      <c r="G7" s="21">
        <f>F7/D7</f>
        <v>0.47841398452836698</v>
      </c>
      <c r="H7" s="26">
        <f>F7/E7</f>
        <v>0.76545852824138583</v>
      </c>
    </row>
    <row r="8" spans="1:8" s="25" customFormat="1" ht="31.5" x14ac:dyDescent="0.25">
      <c r="A8" s="8" t="s">
        <v>55</v>
      </c>
      <c r="B8" s="14" t="s">
        <v>67</v>
      </c>
      <c r="C8" s="15" t="s">
        <v>72</v>
      </c>
      <c r="D8" s="18">
        <v>4966500</v>
      </c>
      <c r="E8" s="18">
        <f>(D8/4)*2.5</f>
        <v>3104062.5</v>
      </c>
      <c r="F8" s="18">
        <v>2895858.07</v>
      </c>
      <c r="G8" s="22">
        <f>F8/D8</f>
        <v>0.58307823819591253</v>
      </c>
      <c r="H8" s="27">
        <f>F8/E8</f>
        <v>0.93292518111346012</v>
      </c>
    </row>
    <row r="9" spans="1:8" s="25" customFormat="1" ht="47.25" x14ac:dyDescent="0.25">
      <c r="A9" s="8" t="s">
        <v>54</v>
      </c>
      <c r="B9" s="14" t="s">
        <v>67</v>
      </c>
      <c r="C9" s="15" t="s">
        <v>73</v>
      </c>
      <c r="D9" s="18">
        <v>5990430</v>
      </c>
      <c r="E9" s="18">
        <f>(D9/4)*2.5</f>
        <v>3744018.75</v>
      </c>
      <c r="F9" s="18">
        <v>3458160.06</v>
      </c>
      <c r="G9" s="22">
        <f t="shared" ref="G9:G14" si="1">F9/D9</f>
        <v>0.5772807728326681</v>
      </c>
      <c r="H9" s="27">
        <f t="shared" ref="H9:H14" si="2">F9/E9</f>
        <v>0.92364923653226894</v>
      </c>
    </row>
    <row r="10" spans="1:8" s="25" customFormat="1" ht="47.25" x14ac:dyDescent="0.25">
      <c r="A10" s="8" t="s">
        <v>53</v>
      </c>
      <c r="B10" s="14" t="s">
        <v>67</v>
      </c>
      <c r="C10" s="15" t="s">
        <v>74</v>
      </c>
      <c r="D10" s="18">
        <v>152814031.63999999</v>
      </c>
      <c r="E10" s="18">
        <f t="shared" ref="E10:E14" si="3">(D10/4)*2.5</f>
        <v>95508769.774999991</v>
      </c>
      <c r="F10" s="18">
        <v>82006518.329999998</v>
      </c>
      <c r="G10" s="22">
        <f t="shared" si="1"/>
        <v>0.53664259394184</v>
      </c>
      <c r="H10" s="27">
        <f t="shared" si="2"/>
        <v>0.85862815030694395</v>
      </c>
    </row>
    <row r="11" spans="1:8" s="25" customFormat="1" x14ac:dyDescent="0.25">
      <c r="A11" s="8" t="s">
        <v>52</v>
      </c>
      <c r="B11" s="14" t="s">
        <v>67</v>
      </c>
      <c r="C11" s="15" t="s">
        <v>75</v>
      </c>
      <c r="D11" s="18">
        <v>4100</v>
      </c>
      <c r="E11" s="18">
        <v>4100</v>
      </c>
      <c r="F11" s="18">
        <v>4100</v>
      </c>
      <c r="G11" s="22">
        <f t="shared" si="1"/>
        <v>1</v>
      </c>
      <c r="H11" s="27">
        <f t="shared" si="2"/>
        <v>1</v>
      </c>
    </row>
    <row r="12" spans="1:8" s="25" customFormat="1" ht="37.5" customHeight="1" x14ac:dyDescent="0.25">
      <c r="A12" s="8" t="s">
        <v>51</v>
      </c>
      <c r="B12" s="14" t="s">
        <v>67</v>
      </c>
      <c r="C12" s="15" t="s">
        <v>76</v>
      </c>
      <c r="D12" s="18">
        <v>48934659.450000003</v>
      </c>
      <c r="E12" s="18">
        <f t="shared" si="3"/>
        <v>30584162.15625</v>
      </c>
      <c r="F12" s="18">
        <v>23587838.149999999</v>
      </c>
      <c r="G12" s="22">
        <f t="shared" si="1"/>
        <v>0.48202722600126313</v>
      </c>
      <c r="H12" s="27">
        <f t="shared" si="2"/>
        <v>0.77124356160202112</v>
      </c>
    </row>
    <row r="13" spans="1:8" s="25" customFormat="1" x14ac:dyDescent="0.25">
      <c r="A13" s="8" t="s">
        <v>50</v>
      </c>
      <c r="B13" s="14" t="s">
        <v>67</v>
      </c>
      <c r="C13" s="15" t="s">
        <v>77</v>
      </c>
      <c r="D13" s="18">
        <v>424936.71</v>
      </c>
      <c r="E13" s="18">
        <f t="shared" si="3"/>
        <v>265585.44375000003</v>
      </c>
      <c r="F13" s="18">
        <v>0</v>
      </c>
      <c r="G13" s="22">
        <f t="shared" si="1"/>
        <v>0</v>
      </c>
      <c r="H13" s="27">
        <f t="shared" si="2"/>
        <v>0</v>
      </c>
    </row>
    <row r="14" spans="1:8" s="25" customFormat="1" x14ac:dyDescent="0.25">
      <c r="A14" s="8" t="s">
        <v>49</v>
      </c>
      <c r="B14" s="14" t="s">
        <v>67</v>
      </c>
      <c r="C14" s="15" t="s">
        <v>78</v>
      </c>
      <c r="D14" s="18">
        <v>276344422.25</v>
      </c>
      <c r="E14" s="18">
        <f t="shared" si="3"/>
        <v>172715263.90625</v>
      </c>
      <c r="F14" s="18">
        <v>122221162.42</v>
      </c>
      <c r="G14" s="22">
        <f t="shared" si="1"/>
        <v>0.44227837647264112</v>
      </c>
      <c r="H14" s="27">
        <f t="shared" si="2"/>
        <v>0.70764540235622575</v>
      </c>
    </row>
    <row r="15" spans="1:8" s="25" customFormat="1" x14ac:dyDescent="0.25">
      <c r="A15" s="7" t="s">
        <v>48</v>
      </c>
      <c r="B15" s="12" t="s">
        <v>72</v>
      </c>
      <c r="C15" s="13"/>
      <c r="D15" s="17">
        <f>D16</f>
        <v>4162700</v>
      </c>
      <c r="E15" s="17">
        <f t="shared" ref="E15:F15" si="4">E16</f>
        <v>2081350</v>
      </c>
      <c r="F15" s="17">
        <f t="shared" si="4"/>
        <v>2081350</v>
      </c>
      <c r="G15" s="21">
        <f>F15/D15</f>
        <v>0.5</v>
      </c>
      <c r="H15" s="26">
        <f>F15/E15</f>
        <v>1</v>
      </c>
    </row>
    <row r="16" spans="1:8" s="25" customFormat="1" x14ac:dyDescent="0.25">
      <c r="A16" s="8" t="s">
        <v>47</v>
      </c>
      <c r="B16" s="14" t="s">
        <v>72</v>
      </c>
      <c r="C16" s="15" t="s">
        <v>73</v>
      </c>
      <c r="D16" s="18">
        <v>4162700</v>
      </c>
      <c r="E16" s="18">
        <f>(D16/4)*2</f>
        <v>2081350</v>
      </c>
      <c r="F16" s="18">
        <v>2081350</v>
      </c>
      <c r="G16" s="22">
        <f>F16/D16</f>
        <v>0.5</v>
      </c>
      <c r="H16" s="27">
        <f>F16/E16</f>
        <v>1</v>
      </c>
    </row>
    <row r="17" spans="1:8" s="25" customFormat="1" ht="31.5" x14ac:dyDescent="0.25">
      <c r="A17" s="7" t="s">
        <v>46</v>
      </c>
      <c r="B17" s="12" t="s">
        <v>73</v>
      </c>
      <c r="C17" s="13"/>
      <c r="D17" s="17">
        <f>SUM(D18:D21)</f>
        <v>31110483.84</v>
      </c>
      <c r="E17" s="17">
        <f t="shared" ref="E17:F17" si="5">SUM(E18:E21)</f>
        <v>25963769.920000002</v>
      </c>
      <c r="F17" s="17">
        <f t="shared" si="5"/>
        <v>26018515.100000001</v>
      </c>
      <c r="G17" s="21">
        <f>F17/D17</f>
        <v>0.83632627617790212</v>
      </c>
      <c r="H17" s="26">
        <f>F17/E17</f>
        <v>1.0021085219969474</v>
      </c>
    </row>
    <row r="18" spans="1:8" s="25" customFormat="1" x14ac:dyDescent="0.25">
      <c r="A18" s="8" t="s">
        <v>45</v>
      </c>
      <c r="B18" s="14" t="s">
        <v>73</v>
      </c>
      <c r="C18" s="15" t="s">
        <v>74</v>
      </c>
      <c r="D18" s="18">
        <v>7190700</v>
      </c>
      <c r="E18" s="18">
        <f>(D18/4)*2</f>
        <v>3595350</v>
      </c>
      <c r="F18" s="18">
        <v>3474521.68</v>
      </c>
      <c r="G18" s="22">
        <f>F18/D18</f>
        <v>0.48319658447717195</v>
      </c>
      <c r="H18" s="27">
        <f>F18/E18</f>
        <v>0.96639316895434391</v>
      </c>
    </row>
    <row r="19" spans="1:8" s="25" customFormat="1" x14ac:dyDescent="0.25">
      <c r="A19" s="8" t="s">
        <v>44</v>
      </c>
      <c r="B19" s="14" t="s">
        <v>73</v>
      </c>
      <c r="C19" s="15" t="s">
        <v>79</v>
      </c>
      <c r="D19" s="18">
        <v>20817056</v>
      </c>
      <c r="E19" s="18">
        <v>20817056</v>
      </c>
      <c r="F19" s="18">
        <v>20817056</v>
      </c>
      <c r="G19" s="22">
        <f t="shared" ref="G19:G21" si="6">F19/D19</f>
        <v>1</v>
      </c>
      <c r="H19" s="27">
        <f t="shared" ref="H19:H21" si="7">F19/E19</f>
        <v>1</v>
      </c>
    </row>
    <row r="20" spans="1:8" s="25" customFormat="1" ht="31.5" x14ac:dyDescent="0.25">
      <c r="A20" s="8" t="s">
        <v>43</v>
      </c>
      <c r="B20" s="14" t="s">
        <v>73</v>
      </c>
      <c r="C20" s="15" t="s">
        <v>80</v>
      </c>
      <c r="D20" s="18">
        <v>2712780.34</v>
      </c>
      <c r="E20" s="18">
        <f t="shared" ref="E19:E41" si="8">(D20/4)*2</f>
        <v>1356390.17</v>
      </c>
      <c r="F20" s="18">
        <v>1602032.39</v>
      </c>
      <c r="G20" s="22">
        <f t="shared" si="6"/>
        <v>0.59054998533349734</v>
      </c>
      <c r="H20" s="27">
        <v>0</v>
      </c>
    </row>
    <row r="21" spans="1:8" s="25" customFormat="1" ht="31.5" x14ac:dyDescent="0.25">
      <c r="A21" s="8" t="s">
        <v>42</v>
      </c>
      <c r="B21" s="14" t="s">
        <v>73</v>
      </c>
      <c r="C21" s="15" t="s">
        <v>81</v>
      </c>
      <c r="D21" s="18">
        <v>389947.5</v>
      </c>
      <c r="E21" s="18">
        <f t="shared" si="8"/>
        <v>194973.75</v>
      </c>
      <c r="F21" s="18">
        <v>124905.03</v>
      </c>
      <c r="G21" s="22">
        <f t="shared" si="6"/>
        <v>0.32031242667282134</v>
      </c>
      <c r="H21" s="27">
        <f t="shared" si="7"/>
        <v>0.64062485334564268</v>
      </c>
    </row>
    <row r="22" spans="1:8" s="25" customFormat="1" x14ac:dyDescent="0.25">
      <c r="A22" s="7" t="s">
        <v>41</v>
      </c>
      <c r="B22" s="12" t="s">
        <v>74</v>
      </c>
      <c r="C22" s="13"/>
      <c r="D22" s="17">
        <f>SUM(D23:D28)</f>
        <v>517985251.98000002</v>
      </c>
      <c r="E22" s="17">
        <f t="shared" ref="E22:F22" si="9">SUM(E23:E28)</f>
        <v>258992625.99000001</v>
      </c>
      <c r="F22" s="17">
        <f t="shared" si="9"/>
        <v>98805802.549999997</v>
      </c>
      <c r="G22" s="21">
        <f>F22/D22</f>
        <v>0.19075022343264514</v>
      </c>
      <c r="H22" s="26">
        <f>F22/E22</f>
        <v>0.38150044686529028</v>
      </c>
    </row>
    <row r="23" spans="1:8" s="25" customFormat="1" x14ac:dyDescent="0.25">
      <c r="A23" s="8" t="s">
        <v>40</v>
      </c>
      <c r="B23" s="14" t="s">
        <v>74</v>
      </c>
      <c r="C23" s="15" t="s">
        <v>67</v>
      </c>
      <c r="D23" s="18">
        <v>35685206.189999998</v>
      </c>
      <c r="E23" s="18">
        <f t="shared" si="8"/>
        <v>17842603.094999999</v>
      </c>
      <c r="F23" s="18">
        <v>8193401.5999999996</v>
      </c>
      <c r="G23" s="22">
        <f>F23/D23</f>
        <v>0.22960219303135265</v>
      </c>
      <c r="H23" s="27">
        <f>F23/E23</f>
        <v>0.45920438606270531</v>
      </c>
    </row>
    <row r="24" spans="1:8" s="25" customFormat="1" x14ac:dyDescent="0.25">
      <c r="A24" s="8" t="s">
        <v>39</v>
      </c>
      <c r="B24" s="14" t="s">
        <v>74</v>
      </c>
      <c r="C24" s="15" t="s">
        <v>75</v>
      </c>
      <c r="D24" s="18">
        <v>62029800</v>
      </c>
      <c r="E24" s="18">
        <f t="shared" si="8"/>
        <v>31014900</v>
      </c>
      <c r="F24" s="18">
        <v>12598807.91</v>
      </c>
      <c r="G24" s="22">
        <f t="shared" ref="G24" si="10">F24/D24</f>
        <v>0.20310895585670113</v>
      </c>
      <c r="H24" s="27">
        <f t="shared" ref="H24" si="11">F24/E24</f>
        <v>0.40621791171340227</v>
      </c>
    </row>
    <row r="25" spans="1:8" s="25" customFormat="1" x14ac:dyDescent="0.25">
      <c r="A25" s="8" t="s">
        <v>38</v>
      </c>
      <c r="B25" s="14" t="s">
        <v>74</v>
      </c>
      <c r="C25" s="15" t="s">
        <v>82</v>
      </c>
      <c r="D25" s="18">
        <v>74017660.909999996</v>
      </c>
      <c r="E25" s="18">
        <f t="shared" si="8"/>
        <v>37008830.454999998</v>
      </c>
      <c r="F25" s="18">
        <v>32110797.57</v>
      </c>
      <c r="G25" s="22">
        <f t="shared" ref="G25:G28" si="12">F25/D25</f>
        <v>0.43382615953028231</v>
      </c>
      <c r="H25" s="27">
        <f t="shared" ref="H25:H28" si="13">F25/E25</f>
        <v>0.86765231906056461</v>
      </c>
    </row>
    <row r="26" spans="1:8" s="25" customFormat="1" x14ac:dyDescent="0.25">
      <c r="A26" s="8" t="s">
        <v>37</v>
      </c>
      <c r="B26" s="14" t="s">
        <v>74</v>
      </c>
      <c r="C26" s="15" t="s">
        <v>79</v>
      </c>
      <c r="D26" s="18">
        <v>300066007.16000003</v>
      </c>
      <c r="E26" s="18">
        <f t="shared" si="8"/>
        <v>150033003.58000001</v>
      </c>
      <c r="F26" s="18">
        <v>27863689.559999999</v>
      </c>
      <c r="G26" s="22">
        <f t="shared" si="12"/>
        <v>9.2858534106272927E-2</v>
      </c>
      <c r="H26" s="27">
        <f t="shared" si="13"/>
        <v>0.18571706821254585</v>
      </c>
    </row>
    <row r="27" spans="1:8" s="25" customFormat="1" x14ac:dyDescent="0.25">
      <c r="A27" s="8" t="s">
        <v>36</v>
      </c>
      <c r="B27" s="14" t="s">
        <v>74</v>
      </c>
      <c r="C27" s="15" t="s">
        <v>80</v>
      </c>
      <c r="D27" s="18">
        <v>9941595.9900000002</v>
      </c>
      <c r="E27" s="18">
        <f t="shared" si="8"/>
        <v>4970797.9950000001</v>
      </c>
      <c r="F27" s="18">
        <v>4011988.64</v>
      </c>
      <c r="G27" s="22">
        <f t="shared" si="12"/>
        <v>0.40355579164910321</v>
      </c>
      <c r="H27" s="27">
        <f t="shared" si="13"/>
        <v>0.80711158329820643</v>
      </c>
    </row>
    <row r="28" spans="1:8" s="25" customFormat="1" x14ac:dyDescent="0.25">
      <c r="A28" s="8" t="s">
        <v>35</v>
      </c>
      <c r="B28" s="14" t="s">
        <v>74</v>
      </c>
      <c r="C28" s="15" t="s">
        <v>83</v>
      </c>
      <c r="D28" s="18">
        <v>36244981.729999997</v>
      </c>
      <c r="E28" s="18">
        <f t="shared" si="8"/>
        <v>18122490.864999998</v>
      </c>
      <c r="F28" s="18">
        <v>14027117.27</v>
      </c>
      <c r="G28" s="22">
        <f t="shared" si="12"/>
        <v>0.38700853471226182</v>
      </c>
      <c r="H28" s="27">
        <f t="shared" si="13"/>
        <v>0.77401706942452364</v>
      </c>
    </row>
    <row r="29" spans="1:8" s="25" customFormat="1" x14ac:dyDescent="0.25">
      <c r="A29" s="7" t="s">
        <v>34</v>
      </c>
      <c r="B29" s="12" t="s">
        <v>75</v>
      </c>
      <c r="C29" s="13"/>
      <c r="D29" s="17">
        <f>SUM(D30:D33)</f>
        <v>510438962.14999998</v>
      </c>
      <c r="E29" s="17">
        <f t="shared" ref="E29:F29" si="14">SUM(E30:E33)</f>
        <v>328940002.97999996</v>
      </c>
      <c r="F29" s="17">
        <f t="shared" si="14"/>
        <v>227194933.25000003</v>
      </c>
      <c r="G29" s="21">
        <f>F29/D29</f>
        <v>0.44509716165286667</v>
      </c>
      <c r="H29" s="26">
        <f>F29/E29</f>
        <v>0.69068806223551293</v>
      </c>
    </row>
    <row r="30" spans="1:8" s="25" customFormat="1" x14ac:dyDescent="0.25">
      <c r="A30" s="8" t="s">
        <v>33</v>
      </c>
      <c r="B30" s="14" t="s">
        <v>75</v>
      </c>
      <c r="C30" s="15" t="s">
        <v>67</v>
      </c>
      <c r="D30" s="18">
        <v>147441043.81</v>
      </c>
      <c r="E30" s="18">
        <f>(D30/4)*4</f>
        <v>147441043.81</v>
      </c>
      <c r="F30" s="18">
        <v>134949525.33000001</v>
      </c>
      <c r="G30" s="22">
        <f>F30/D30</f>
        <v>0.91527787543272421</v>
      </c>
      <c r="H30" s="27">
        <f>F30/E30</f>
        <v>0.91527787543272421</v>
      </c>
    </row>
    <row r="31" spans="1:8" s="25" customFormat="1" x14ac:dyDescent="0.25">
      <c r="A31" s="8" t="s">
        <v>32</v>
      </c>
      <c r="B31" s="14" t="s">
        <v>75</v>
      </c>
      <c r="C31" s="15" t="s">
        <v>72</v>
      </c>
      <c r="D31" s="18">
        <v>243454103.18000001</v>
      </c>
      <c r="E31" s="18">
        <f t="shared" si="8"/>
        <v>121727051.59</v>
      </c>
      <c r="F31" s="18">
        <v>49447267.780000001</v>
      </c>
      <c r="G31" s="22">
        <f t="shared" ref="G31" si="15">F31/D31</f>
        <v>0.2031071447723381</v>
      </c>
      <c r="H31" s="27">
        <f t="shared" ref="H31" si="16">F31/E31</f>
        <v>0.4062142895446762</v>
      </c>
    </row>
    <row r="32" spans="1:8" s="25" customFormat="1" x14ac:dyDescent="0.25">
      <c r="A32" s="8" t="s">
        <v>31</v>
      </c>
      <c r="B32" s="14" t="s">
        <v>75</v>
      </c>
      <c r="C32" s="15" t="s">
        <v>73</v>
      </c>
      <c r="D32" s="18">
        <v>99587555.159999996</v>
      </c>
      <c r="E32" s="18">
        <f t="shared" si="8"/>
        <v>49793777.579999998</v>
      </c>
      <c r="F32" s="18">
        <v>33572981.609999999</v>
      </c>
      <c r="G32" s="22">
        <f t="shared" ref="G32:G33" si="17">F32/D32</f>
        <v>0.33712025118058936</v>
      </c>
      <c r="H32" s="27">
        <f t="shared" ref="H32:H33" si="18">F32/E32</f>
        <v>0.67424050236117872</v>
      </c>
    </row>
    <row r="33" spans="1:8" s="25" customFormat="1" x14ac:dyDescent="0.25">
      <c r="A33" s="8" t="s">
        <v>30</v>
      </c>
      <c r="B33" s="14" t="s">
        <v>75</v>
      </c>
      <c r="C33" s="15" t="s">
        <v>75</v>
      </c>
      <c r="D33" s="18">
        <v>19956260</v>
      </c>
      <c r="E33" s="18">
        <f t="shared" si="8"/>
        <v>9978130</v>
      </c>
      <c r="F33" s="18">
        <v>9225158.5299999993</v>
      </c>
      <c r="G33" s="22">
        <f t="shared" si="17"/>
        <v>0.46226890860311498</v>
      </c>
      <c r="H33" s="27">
        <f t="shared" si="18"/>
        <v>0.92453781720622996</v>
      </c>
    </row>
    <row r="34" spans="1:8" s="25" customFormat="1" x14ac:dyDescent="0.25">
      <c r="A34" s="7" t="s">
        <v>29</v>
      </c>
      <c r="B34" s="12" t="s">
        <v>76</v>
      </c>
      <c r="C34" s="13"/>
      <c r="D34" s="17">
        <f>D35</f>
        <v>8158350</v>
      </c>
      <c r="E34" s="17">
        <f t="shared" ref="E34:F34" si="19">E35</f>
        <v>4079175</v>
      </c>
      <c r="F34" s="17">
        <f t="shared" si="19"/>
        <v>103100</v>
      </c>
      <c r="G34" s="21">
        <f>F34/D34</f>
        <v>1.2637359269950419E-2</v>
      </c>
      <c r="H34" s="26">
        <f>F34/E34</f>
        <v>2.5274718539900837E-2</v>
      </c>
    </row>
    <row r="35" spans="1:8" s="25" customFormat="1" x14ac:dyDescent="0.25">
      <c r="A35" s="8" t="s">
        <v>28</v>
      </c>
      <c r="B35" s="14" t="s">
        <v>76</v>
      </c>
      <c r="C35" s="15" t="s">
        <v>75</v>
      </c>
      <c r="D35" s="18">
        <v>8158350</v>
      </c>
      <c r="E35" s="18">
        <f t="shared" si="8"/>
        <v>4079175</v>
      </c>
      <c r="F35" s="18">
        <v>103100</v>
      </c>
      <c r="G35" s="22">
        <f>F35/D35</f>
        <v>1.2637359269950419E-2</v>
      </c>
      <c r="H35" s="27">
        <f>F35/E35</f>
        <v>2.5274718539900837E-2</v>
      </c>
    </row>
    <row r="36" spans="1:8" s="25" customFormat="1" x14ac:dyDescent="0.25">
      <c r="A36" s="7" t="s">
        <v>27</v>
      </c>
      <c r="B36" s="12" t="s">
        <v>84</v>
      </c>
      <c r="C36" s="13"/>
      <c r="D36" s="17">
        <f>SUM(D37:D41)</f>
        <v>3038788514.8200002</v>
      </c>
      <c r="E36" s="17">
        <f t="shared" ref="E36:F36" si="20">SUM(E37:E41)</f>
        <v>1582318048.8225</v>
      </c>
      <c r="F36" s="17">
        <f t="shared" si="20"/>
        <v>1486802717.8099999</v>
      </c>
      <c r="G36" s="21">
        <f>F36/D36</f>
        <v>0.48927482467402617</v>
      </c>
      <c r="H36" s="26">
        <f>F36/E36</f>
        <v>0.93963582031843795</v>
      </c>
    </row>
    <row r="37" spans="1:8" s="25" customFormat="1" x14ac:dyDescent="0.25">
      <c r="A37" s="8" t="s">
        <v>26</v>
      </c>
      <c r="B37" s="14" t="s">
        <v>84</v>
      </c>
      <c r="C37" s="15" t="s">
        <v>67</v>
      </c>
      <c r="D37" s="18">
        <v>502439835.93000001</v>
      </c>
      <c r="E37" s="18">
        <f t="shared" si="8"/>
        <v>251219917.965</v>
      </c>
      <c r="F37" s="18">
        <v>247379074.90000001</v>
      </c>
      <c r="G37" s="22">
        <f>F37/D37</f>
        <v>0.49235561595570798</v>
      </c>
      <c r="H37" s="27">
        <f>F37/E37</f>
        <v>0.98471123191141596</v>
      </c>
    </row>
    <row r="38" spans="1:8" s="25" customFormat="1" x14ac:dyDescent="0.25">
      <c r="A38" s="8" t="s">
        <v>25</v>
      </c>
      <c r="B38" s="14" t="s">
        <v>82</v>
      </c>
      <c r="C38" s="15" t="s">
        <v>72</v>
      </c>
      <c r="D38" s="18">
        <v>2013276648.54</v>
      </c>
      <c r="E38" s="18">
        <f t="shared" si="8"/>
        <v>1006638324.27</v>
      </c>
      <c r="F38" s="18">
        <v>964949646.33000004</v>
      </c>
      <c r="G38" s="22">
        <f t="shared" ref="G38:G41" si="21">F38/D38</f>
        <v>0.47929312001396729</v>
      </c>
      <c r="H38" s="27">
        <f t="shared" ref="H38:H41" si="22">F38/E38</f>
        <v>0.95858624002793458</v>
      </c>
    </row>
    <row r="39" spans="1:8" s="25" customFormat="1" x14ac:dyDescent="0.25">
      <c r="A39" s="8" t="s">
        <v>24</v>
      </c>
      <c r="B39" s="14" t="s">
        <v>79</v>
      </c>
      <c r="C39" s="15" t="s">
        <v>73</v>
      </c>
      <c r="D39" s="18">
        <v>379970012.52999997</v>
      </c>
      <c r="E39" s="18">
        <f>(D39/4)*2.5</f>
        <v>237481257.83124998</v>
      </c>
      <c r="F39" s="18">
        <v>201587639.56999999</v>
      </c>
      <c r="G39" s="22">
        <f t="shared" si="21"/>
        <v>0.53053565524222501</v>
      </c>
      <c r="H39" s="27">
        <f t="shared" si="22"/>
        <v>0.84885704838756004</v>
      </c>
    </row>
    <row r="40" spans="1:8" s="25" customFormat="1" x14ac:dyDescent="0.25">
      <c r="A40" s="8" t="s">
        <v>23</v>
      </c>
      <c r="B40" s="14" t="s">
        <v>80</v>
      </c>
      <c r="C40" s="15" t="s">
        <v>84</v>
      </c>
      <c r="D40" s="18">
        <v>19681699.050000001</v>
      </c>
      <c r="E40" s="18">
        <f t="shared" si="8"/>
        <v>9840849.5250000004</v>
      </c>
      <c r="F40" s="18">
        <v>9254028.2400000002</v>
      </c>
      <c r="G40" s="22">
        <f t="shared" si="21"/>
        <v>0.47018441936800165</v>
      </c>
      <c r="H40" s="27">
        <f t="shared" si="22"/>
        <v>0.9403688387360033</v>
      </c>
    </row>
    <row r="41" spans="1:8" s="25" customFormat="1" x14ac:dyDescent="0.25">
      <c r="A41" s="8" t="s">
        <v>22</v>
      </c>
      <c r="B41" s="14" t="s">
        <v>77</v>
      </c>
      <c r="C41" s="15" t="s">
        <v>79</v>
      </c>
      <c r="D41" s="18">
        <v>123420318.77</v>
      </c>
      <c r="E41" s="18">
        <f>(D41/4)*2.5</f>
        <v>77137699.231250003</v>
      </c>
      <c r="F41" s="18">
        <v>63632328.770000003</v>
      </c>
      <c r="G41" s="22">
        <f t="shared" si="21"/>
        <v>0.51557417290893626</v>
      </c>
      <c r="H41" s="27">
        <f t="shared" si="22"/>
        <v>0.82491867665429786</v>
      </c>
    </row>
    <row r="42" spans="1:8" s="25" customFormat="1" x14ac:dyDescent="0.25">
      <c r="A42" s="7" t="s">
        <v>21</v>
      </c>
      <c r="B42" s="12" t="s">
        <v>82</v>
      </c>
      <c r="C42" s="13"/>
      <c r="D42" s="17">
        <f>SUM(D43:D44)</f>
        <v>242872648.34999999</v>
      </c>
      <c r="E42" s="17">
        <f t="shared" ref="E42:F42" si="23">SUM(E43:E44)</f>
        <v>122499497.925</v>
      </c>
      <c r="F42" s="17">
        <f t="shared" si="23"/>
        <v>105978923.19999999</v>
      </c>
      <c r="G42" s="21">
        <f t="shared" ref="G42:G48" si="24">F42/D42</f>
        <v>0.43635594176613668</v>
      </c>
      <c r="H42" s="26">
        <f t="shared" ref="H42:H48" si="25">F42/E42</f>
        <v>0.8651376127670769</v>
      </c>
    </row>
    <row r="43" spans="1:8" s="25" customFormat="1" x14ac:dyDescent="0.25">
      <c r="A43" s="8" t="s">
        <v>20</v>
      </c>
      <c r="B43" s="14" t="s">
        <v>82</v>
      </c>
      <c r="C43" s="15" t="s">
        <v>67</v>
      </c>
      <c r="D43" s="18">
        <v>234367258.34999999</v>
      </c>
      <c r="E43" s="18">
        <f>(D43/4)*2</f>
        <v>117183629.175</v>
      </c>
      <c r="F43" s="18">
        <v>101012277.48999999</v>
      </c>
      <c r="G43" s="22">
        <f t="shared" si="24"/>
        <v>0.43099995366737626</v>
      </c>
      <c r="H43" s="27">
        <f t="shared" si="25"/>
        <v>0.86199990733475251</v>
      </c>
    </row>
    <row r="44" spans="1:8" s="25" customFormat="1" x14ac:dyDescent="0.25">
      <c r="A44" s="8" t="s">
        <v>19</v>
      </c>
      <c r="B44" s="14" t="s">
        <v>82</v>
      </c>
      <c r="C44" s="15" t="s">
        <v>74</v>
      </c>
      <c r="D44" s="18">
        <v>8505390</v>
      </c>
      <c r="E44" s="18">
        <f>(D44/4)*2.5</f>
        <v>5315868.75</v>
      </c>
      <c r="F44" s="18">
        <v>4966645.71</v>
      </c>
      <c r="G44" s="22">
        <f t="shared" si="24"/>
        <v>0.58394097272435475</v>
      </c>
      <c r="H44" s="27">
        <f t="shared" si="25"/>
        <v>0.93430555635896761</v>
      </c>
    </row>
    <row r="45" spans="1:8" s="25" customFormat="1" ht="17.25" customHeight="1" x14ac:dyDescent="0.25">
      <c r="A45" s="7" t="s">
        <v>18</v>
      </c>
      <c r="B45" s="12" t="s">
        <v>79</v>
      </c>
      <c r="C45" s="13"/>
      <c r="D45" s="17">
        <f>D46</f>
        <v>2833500</v>
      </c>
      <c r="E45" s="17">
        <f t="shared" ref="E45:F45" si="26">E46</f>
        <v>1416750</v>
      </c>
      <c r="F45" s="17">
        <f t="shared" si="26"/>
        <v>1127978.33</v>
      </c>
      <c r="G45" s="21">
        <f t="shared" si="24"/>
        <v>0.39808658196576674</v>
      </c>
      <c r="H45" s="26">
        <f t="shared" si="25"/>
        <v>0.79617316393153348</v>
      </c>
    </row>
    <row r="46" spans="1:8" s="25" customFormat="1" x14ac:dyDescent="0.25">
      <c r="A46" s="8" t="s">
        <v>17</v>
      </c>
      <c r="B46" s="14" t="s">
        <v>79</v>
      </c>
      <c r="C46" s="15" t="s">
        <v>79</v>
      </c>
      <c r="D46" s="18">
        <v>2833500</v>
      </c>
      <c r="E46" s="18">
        <f>(D46/4)*2</f>
        <v>1416750</v>
      </c>
      <c r="F46" s="18">
        <v>1127978.33</v>
      </c>
      <c r="G46" s="22">
        <f t="shared" si="24"/>
        <v>0.39808658196576674</v>
      </c>
      <c r="H46" s="27">
        <f t="shared" si="25"/>
        <v>0.79617316393153348</v>
      </c>
    </row>
    <row r="47" spans="1:8" s="25" customFormat="1" x14ac:dyDescent="0.25">
      <c r="A47" s="7" t="s">
        <v>16</v>
      </c>
      <c r="B47" s="12" t="s">
        <v>80</v>
      </c>
      <c r="C47" s="13"/>
      <c r="D47" s="17">
        <f>SUM(D48:D51)</f>
        <v>50491255.109999999</v>
      </c>
      <c r="E47" s="17">
        <f t="shared" ref="E47:F47" si="27">SUM(E48:E51)</f>
        <v>29108415.758749999</v>
      </c>
      <c r="F47" s="17">
        <f t="shared" si="27"/>
        <v>26800689.359999999</v>
      </c>
      <c r="G47" s="21">
        <f t="shared" si="24"/>
        <v>0.53079863635023827</v>
      </c>
      <c r="H47" s="26">
        <f t="shared" si="25"/>
        <v>0.92071961532099877</v>
      </c>
    </row>
    <row r="48" spans="1:8" s="25" customFormat="1" x14ac:dyDescent="0.25">
      <c r="A48" s="8" t="s">
        <v>15</v>
      </c>
      <c r="B48" s="14" t="s">
        <v>80</v>
      </c>
      <c r="C48" s="15" t="s">
        <v>67</v>
      </c>
      <c r="D48" s="18">
        <v>9008949.4800000004</v>
      </c>
      <c r="E48" s="18">
        <f>(D48/4)*2</f>
        <v>4504474.74</v>
      </c>
      <c r="F48" s="18">
        <v>4209978</v>
      </c>
      <c r="G48" s="22">
        <f t="shared" si="24"/>
        <v>0.46731064585790083</v>
      </c>
      <c r="H48" s="27">
        <f t="shared" si="25"/>
        <v>0.93462129171580166</v>
      </c>
    </row>
    <row r="49" spans="1:8" s="25" customFormat="1" x14ac:dyDescent="0.25">
      <c r="A49" s="8" t="s">
        <v>14</v>
      </c>
      <c r="B49" s="14" t="s">
        <v>80</v>
      </c>
      <c r="C49" s="15" t="s">
        <v>73</v>
      </c>
      <c r="D49" s="18">
        <v>11560000</v>
      </c>
      <c r="E49" s="18">
        <f t="shared" ref="E49:E51" si="28">(D49/4)*2</f>
        <v>5780000</v>
      </c>
      <c r="F49" s="18">
        <v>5208048</v>
      </c>
      <c r="G49" s="22">
        <f t="shared" ref="G49:G51" si="29">F49/D49</f>
        <v>0.45052318339100345</v>
      </c>
      <c r="H49" s="27">
        <f t="shared" ref="H49:H51" si="30">F49/E49</f>
        <v>0.90104636678200689</v>
      </c>
    </row>
    <row r="50" spans="1:8" s="25" customFormat="1" x14ac:dyDescent="0.25">
      <c r="A50" s="8" t="s">
        <v>13</v>
      </c>
      <c r="B50" s="14" t="s">
        <v>80</v>
      </c>
      <c r="C50" s="15" t="s">
        <v>74</v>
      </c>
      <c r="D50" s="18">
        <v>28942305.629999999</v>
      </c>
      <c r="E50" s="18">
        <f>(D50/4)*2.5</f>
        <v>18088941.018750001</v>
      </c>
      <c r="F50" s="18">
        <v>16722663.359999999</v>
      </c>
      <c r="G50" s="22">
        <f t="shared" si="29"/>
        <v>0.57779306091862315</v>
      </c>
      <c r="H50" s="27">
        <f t="shared" si="30"/>
        <v>0.92446889746979699</v>
      </c>
    </row>
    <row r="51" spans="1:8" s="25" customFormat="1" x14ac:dyDescent="0.25">
      <c r="A51" s="8" t="s">
        <v>12</v>
      </c>
      <c r="B51" s="14" t="s">
        <v>80</v>
      </c>
      <c r="C51" s="15" t="s">
        <v>76</v>
      </c>
      <c r="D51" s="18">
        <v>980000</v>
      </c>
      <c r="E51" s="18">
        <f>(D51/4)*3</f>
        <v>735000</v>
      </c>
      <c r="F51" s="18">
        <v>660000</v>
      </c>
      <c r="G51" s="22">
        <f t="shared" si="29"/>
        <v>0.67346938775510201</v>
      </c>
      <c r="H51" s="27">
        <f t="shared" si="30"/>
        <v>0.89795918367346939</v>
      </c>
    </row>
    <row r="52" spans="1:8" s="25" customFormat="1" x14ac:dyDescent="0.25">
      <c r="A52" s="7" t="s">
        <v>11</v>
      </c>
      <c r="B52" s="12" t="s">
        <v>77</v>
      </c>
      <c r="C52" s="13"/>
      <c r="D52" s="17">
        <f>SUM(D53:D56)</f>
        <v>14423592.629999999</v>
      </c>
      <c r="E52" s="17">
        <f t="shared" ref="E52:F52" si="31">SUM(E53:E56)</f>
        <v>8787940.5237499997</v>
      </c>
      <c r="F52" s="17">
        <f t="shared" si="31"/>
        <v>7558142.5499999998</v>
      </c>
      <c r="G52" s="21">
        <f>F52/D52</f>
        <v>0.52401248037743564</v>
      </c>
      <c r="H52" s="26">
        <f>F52/E52</f>
        <v>0.86005845505822576</v>
      </c>
    </row>
    <row r="53" spans="1:8" s="25" customFormat="1" x14ac:dyDescent="0.25">
      <c r="A53" s="8" t="s">
        <v>10</v>
      </c>
      <c r="B53" s="14" t="s">
        <v>77</v>
      </c>
      <c r="C53" s="15" t="s">
        <v>67</v>
      </c>
      <c r="D53" s="18">
        <v>705473.68</v>
      </c>
      <c r="E53" s="18">
        <v>705473.68</v>
      </c>
      <c r="F53" s="18">
        <v>703679</v>
      </c>
      <c r="G53" s="22">
        <f>F53/D53</f>
        <v>0.99745606384635066</v>
      </c>
      <c r="H53" s="27">
        <f>F53/E53</f>
        <v>0.99745606384635066</v>
      </c>
    </row>
    <row r="54" spans="1:8" s="25" customFormat="1" x14ac:dyDescent="0.25">
      <c r="A54" s="8" t="s">
        <v>9</v>
      </c>
      <c r="B54" s="14" t="s">
        <v>77</v>
      </c>
      <c r="C54" s="15" t="s">
        <v>72</v>
      </c>
      <c r="D54" s="18">
        <v>3930860</v>
      </c>
      <c r="E54" s="18">
        <f>(D54/4)*2</f>
        <v>1965430</v>
      </c>
      <c r="F54" s="18">
        <v>1681773.03</v>
      </c>
      <c r="G54" s="22">
        <f t="shared" ref="G54" si="32">F54/D54</f>
        <v>0.42783844502220891</v>
      </c>
      <c r="H54" s="27">
        <f t="shared" ref="H54" si="33">F54/E54</f>
        <v>0.85567689004441783</v>
      </c>
    </row>
    <row r="55" spans="1:8" s="25" customFormat="1" x14ac:dyDescent="0.25">
      <c r="A55" s="8" t="s">
        <v>8</v>
      </c>
      <c r="B55" s="14" t="s">
        <v>77</v>
      </c>
      <c r="C55" s="15" t="s">
        <v>73</v>
      </c>
      <c r="D55" s="18">
        <v>3289578.95</v>
      </c>
      <c r="E55" s="18">
        <f>(D55/4)*2.5</f>
        <v>2055986.84375</v>
      </c>
      <c r="F55" s="18">
        <v>1846254.22</v>
      </c>
      <c r="G55" s="22">
        <f t="shared" ref="G55:G56" si="34">F55/D55</f>
        <v>0.56124332264468069</v>
      </c>
      <c r="H55" s="27">
        <f t="shared" ref="H55:H56" si="35">F55/E55</f>
        <v>0.89798931623148914</v>
      </c>
    </row>
    <row r="56" spans="1:8" s="25" customFormat="1" x14ac:dyDescent="0.25">
      <c r="A56" s="8" t="s">
        <v>7</v>
      </c>
      <c r="B56" s="14" t="s">
        <v>77</v>
      </c>
      <c r="C56" s="15" t="s">
        <v>75</v>
      </c>
      <c r="D56" s="18">
        <v>6497680</v>
      </c>
      <c r="E56" s="18">
        <f>(D56/4)*2.5</f>
        <v>4061050</v>
      </c>
      <c r="F56" s="18">
        <v>3326436.3</v>
      </c>
      <c r="G56" s="22">
        <f t="shared" si="34"/>
        <v>0.51194215473830662</v>
      </c>
      <c r="H56" s="27">
        <f t="shared" si="35"/>
        <v>0.8191074475812905</v>
      </c>
    </row>
    <row r="57" spans="1:8" s="25" customFormat="1" x14ac:dyDescent="0.25">
      <c r="A57" s="7" t="s">
        <v>6</v>
      </c>
      <c r="B57" s="12" t="s">
        <v>83</v>
      </c>
      <c r="C57" s="13"/>
      <c r="D57" s="17">
        <f>D58</f>
        <v>9881600</v>
      </c>
      <c r="E57" s="17">
        <f t="shared" ref="E57:F57" si="36">E58</f>
        <v>7411200</v>
      </c>
      <c r="F57" s="17">
        <f t="shared" si="36"/>
        <v>6447281.9199999999</v>
      </c>
      <c r="G57" s="21">
        <f t="shared" ref="G57:G64" si="37">F57/D57</f>
        <v>0.65245323834196889</v>
      </c>
      <c r="H57" s="26">
        <f t="shared" ref="H57:H64" si="38">F57/E57</f>
        <v>0.86993765112262522</v>
      </c>
    </row>
    <row r="58" spans="1:8" s="25" customFormat="1" x14ac:dyDescent="0.25">
      <c r="A58" s="8" t="s">
        <v>5</v>
      </c>
      <c r="B58" s="14" t="s">
        <v>83</v>
      </c>
      <c r="C58" s="15" t="s">
        <v>74</v>
      </c>
      <c r="D58" s="18">
        <v>9881600</v>
      </c>
      <c r="E58" s="18">
        <f>(D58/4)*3</f>
        <v>7411200</v>
      </c>
      <c r="F58" s="18">
        <v>6447281.9199999999</v>
      </c>
      <c r="G58" s="22">
        <f t="shared" si="37"/>
        <v>0.65245323834196889</v>
      </c>
      <c r="H58" s="27">
        <f t="shared" si="38"/>
        <v>0.86993765112262522</v>
      </c>
    </row>
    <row r="59" spans="1:8" s="25" customFormat="1" ht="31.5" x14ac:dyDescent="0.25">
      <c r="A59" s="7" t="s">
        <v>4</v>
      </c>
      <c r="B59" s="12" t="s">
        <v>78</v>
      </c>
      <c r="C59" s="13"/>
      <c r="D59" s="17">
        <f>D60</f>
        <v>32000</v>
      </c>
      <c r="E59" s="17">
        <f t="shared" ref="E59:F59" si="39">E60</f>
        <v>16000</v>
      </c>
      <c r="F59" s="17">
        <f t="shared" si="39"/>
        <v>4172.78</v>
      </c>
      <c r="G59" s="21">
        <f t="shared" si="37"/>
        <v>0.13039937499999998</v>
      </c>
      <c r="H59" s="26">
        <f t="shared" si="38"/>
        <v>0.26079874999999997</v>
      </c>
    </row>
    <row r="60" spans="1:8" s="25" customFormat="1" ht="31.5" x14ac:dyDescent="0.25">
      <c r="A60" s="8" t="s">
        <v>3</v>
      </c>
      <c r="B60" s="14" t="s">
        <v>78</v>
      </c>
      <c r="C60" s="15" t="s">
        <v>67</v>
      </c>
      <c r="D60" s="18">
        <v>32000</v>
      </c>
      <c r="E60" s="18">
        <f>(D60/4)*2</f>
        <v>16000</v>
      </c>
      <c r="F60" s="18">
        <v>4172.78</v>
      </c>
      <c r="G60" s="22">
        <f t="shared" si="37"/>
        <v>0.13039937499999998</v>
      </c>
      <c r="H60" s="27">
        <f t="shared" si="38"/>
        <v>0.26079874999999997</v>
      </c>
    </row>
    <row r="61" spans="1:8" s="25" customFormat="1" ht="47.25" x14ac:dyDescent="0.25">
      <c r="A61" s="7" t="s">
        <v>2</v>
      </c>
      <c r="B61" s="12" t="s">
        <v>81</v>
      </c>
      <c r="C61" s="13"/>
      <c r="D61" s="17">
        <f>D62+D63</f>
        <v>337941401.97000003</v>
      </c>
      <c r="E61" s="17">
        <f t="shared" ref="E61:F61" si="40">E62+E63</f>
        <v>168970700.98500001</v>
      </c>
      <c r="F61" s="17">
        <f t="shared" si="40"/>
        <v>160521073.56999999</v>
      </c>
      <c r="G61" s="21">
        <f t="shared" si="37"/>
        <v>0.47499676758827519</v>
      </c>
      <c r="H61" s="26">
        <f t="shared" si="38"/>
        <v>0.94999353517655039</v>
      </c>
    </row>
    <row r="62" spans="1:8" s="25" customFormat="1" ht="47.25" x14ac:dyDescent="0.25">
      <c r="A62" s="8" t="s">
        <v>1</v>
      </c>
      <c r="B62" s="14" t="s">
        <v>81</v>
      </c>
      <c r="C62" s="15" t="s">
        <v>67</v>
      </c>
      <c r="D62" s="18">
        <v>288831300</v>
      </c>
      <c r="E62" s="18">
        <f>(D62/4)*2</f>
        <v>144415650</v>
      </c>
      <c r="F62" s="18">
        <v>144415399.97999999</v>
      </c>
      <c r="G62" s="22">
        <f t="shared" si="37"/>
        <v>0.4999991343735945</v>
      </c>
      <c r="H62" s="27">
        <f t="shared" si="38"/>
        <v>0.999998268747189</v>
      </c>
    </row>
    <row r="63" spans="1:8" s="25" customFormat="1" x14ac:dyDescent="0.25">
      <c r="A63" s="8" t="s">
        <v>0</v>
      </c>
      <c r="B63" s="14" t="s">
        <v>81</v>
      </c>
      <c r="C63" s="15" t="s">
        <v>73</v>
      </c>
      <c r="D63" s="18">
        <v>49110101.969999999</v>
      </c>
      <c r="E63" s="18">
        <f>(D63/4)*2</f>
        <v>24555050.984999999</v>
      </c>
      <c r="F63" s="18">
        <v>16105673.59</v>
      </c>
      <c r="G63" s="22">
        <f t="shared" si="37"/>
        <v>0.32795031865009178</v>
      </c>
      <c r="H63" s="27">
        <f t="shared" si="38"/>
        <v>0.65590063730018355</v>
      </c>
    </row>
    <row r="64" spans="1:8" s="28" customFormat="1" x14ac:dyDescent="0.25">
      <c r="A64" s="11" t="s">
        <v>65</v>
      </c>
      <c r="B64" s="16" t="s">
        <v>66</v>
      </c>
      <c r="C64" s="10" t="s">
        <v>66</v>
      </c>
      <c r="D64" s="17">
        <f>D7+D15+D17+D22+D29+D34+D36+D42+D45+D47+D52+D57+D59+D61</f>
        <v>5258599340.9000006</v>
      </c>
      <c r="E64" s="17">
        <f t="shared" ref="E64:F64" si="41">E7+E15+E17+E22+E29+E34+E36+E42+E45+E47+E52+E57+E59+E61</f>
        <v>2846511440.4362502</v>
      </c>
      <c r="F64" s="17">
        <f t="shared" si="41"/>
        <v>2383618317.4500003</v>
      </c>
      <c r="G64" s="21">
        <f t="shared" si="37"/>
        <v>0.45328007762653544</v>
      </c>
      <c r="H64" s="26">
        <f t="shared" si="38"/>
        <v>0.83738230719518625</v>
      </c>
    </row>
    <row r="65" spans="1:8" x14ac:dyDescent="0.25">
      <c r="A65" s="9"/>
      <c r="B65" s="19"/>
      <c r="C65" s="20"/>
      <c r="D65" s="20"/>
      <c r="E65" s="20"/>
      <c r="F65" s="20"/>
      <c r="G65" s="23"/>
      <c r="H65" s="23"/>
    </row>
    <row r="66" spans="1:8" x14ac:dyDescent="0.25">
      <c r="A66" s="9"/>
      <c r="B66" s="9"/>
    </row>
    <row r="67" spans="1:8" x14ac:dyDescent="0.25">
      <c r="A67" s="9"/>
      <c r="B67" s="9"/>
    </row>
    <row r="68" spans="1:8" x14ac:dyDescent="0.25">
      <c r="A68" s="9"/>
      <c r="B68" s="9"/>
    </row>
  </sheetData>
  <mergeCells count="8">
    <mergeCell ref="G4:G5"/>
    <mergeCell ref="H4:H5"/>
    <mergeCell ref="A2:H2"/>
    <mergeCell ref="B4:C4"/>
    <mergeCell ref="A4:A5"/>
    <mergeCell ref="D4:D5"/>
    <mergeCell ref="E4:E5"/>
    <mergeCell ref="F4:F5"/>
  </mergeCells>
  <printOptions gridLines="1"/>
  <pageMargins left="0.75" right="0.75" top="1" bottom="1" header="0.5" footer="0.5"/>
  <pageSetup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022201</dc:creator>
  <cp:lastModifiedBy>022201</cp:lastModifiedBy>
  <cp:lastPrinted>2023-12-29T17:43:37Z</cp:lastPrinted>
  <dcterms:created xsi:type="dcterms:W3CDTF">2023-12-29T17:26:34Z</dcterms:created>
  <dcterms:modified xsi:type="dcterms:W3CDTF">2023-12-29T18:04:15Z</dcterms:modified>
</cp:coreProperties>
</file>