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iterate="1"/>
</workbook>
</file>

<file path=xl/calcChain.xml><?xml version="1.0" encoding="utf-8"?>
<calcChain xmlns="http://schemas.openxmlformats.org/spreadsheetml/2006/main">
  <c r="B27" i="12"/>
  <c r="M17" l="1"/>
  <c r="L36"/>
  <c r="M25"/>
  <c r="M24" s="1"/>
  <c r="P24" s="1"/>
  <c r="N25"/>
  <c r="O25"/>
  <c r="L25"/>
  <c r="N24"/>
  <c r="L23"/>
  <c r="M19"/>
  <c r="N19"/>
  <c r="O19"/>
  <c r="P19"/>
  <c r="L19"/>
  <c r="M18"/>
  <c r="N18"/>
  <c r="O18"/>
  <c r="L18"/>
  <c r="M16"/>
  <c r="N16"/>
  <c r="O16"/>
  <c r="P16"/>
  <c r="L15"/>
  <c r="M14"/>
  <c r="N14"/>
  <c r="O14"/>
  <c r="P14"/>
  <c r="L14"/>
  <c r="M29"/>
  <c r="N29"/>
  <c r="O29"/>
  <c r="L29"/>
  <c r="M28"/>
  <c r="N28"/>
  <c r="O28"/>
  <c r="P28"/>
  <c r="L28"/>
  <c r="H29"/>
  <c r="K12"/>
  <c r="K20"/>
  <c r="J20"/>
  <c r="K26"/>
  <c r="K21"/>
  <c r="J11"/>
  <c r="M9"/>
  <c r="N9"/>
  <c r="O9"/>
  <c r="L9"/>
  <c r="M8"/>
  <c r="N8"/>
  <c r="O8"/>
  <c r="L8"/>
  <c r="D27"/>
  <c r="E27"/>
  <c r="B29"/>
  <c r="B12"/>
  <c r="M35" l="1"/>
  <c r="N35"/>
  <c r="O35"/>
  <c r="P35"/>
  <c r="L35"/>
  <c r="M34"/>
  <c r="N34"/>
  <c r="O34"/>
  <c r="P34"/>
  <c r="L33"/>
  <c r="L34"/>
  <c r="M33"/>
  <c r="N33"/>
  <c r="O33"/>
  <c r="P33"/>
  <c r="K16"/>
  <c r="L16"/>
  <c r="M15"/>
  <c r="N15"/>
  <c r="O15"/>
  <c r="M11"/>
  <c r="N11"/>
  <c r="O11"/>
  <c r="L11"/>
  <c r="L10"/>
  <c r="J8"/>
  <c r="K34"/>
  <c r="H33"/>
  <c r="I33"/>
  <c r="J33"/>
  <c r="G33"/>
  <c r="K22"/>
  <c r="K23"/>
  <c r="G12"/>
  <c r="I24"/>
  <c r="J22"/>
  <c r="I7"/>
  <c r="F34"/>
  <c r="D13"/>
  <c r="E17"/>
  <c r="E12" s="1"/>
  <c r="E34"/>
  <c r="C33"/>
  <c r="C7"/>
  <c r="B34"/>
  <c r="F35"/>
  <c r="K33" l="1"/>
  <c r="E20"/>
  <c r="D24"/>
  <c r="F26"/>
  <c r="F11"/>
  <c r="C17"/>
  <c r="D17"/>
  <c r="D12" s="1"/>
  <c r="D36" s="1"/>
  <c r="E7"/>
  <c r="C27"/>
  <c r="F28"/>
  <c r="D33"/>
  <c r="E33"/>
  <c r="F33" s="1"/>
  <c r="B33"/>
  <c r="K28"/>
  <c r="G27"/>
  <c r="I27"/>
  <c r="J27"/>
  <c r="B19"/>
  <c r="F19" s="1"/>
  <c r="C13"/>
  <c r="H17"/>
  <c r="I17"/>
  <c r="J17"/>
  <c r="F21"/>
  <c r="H7"/>
  <c r="J7"/>
  <c r="G7"/>
  <c r="D7"/>
  <c r="B7"/>
  <c r="K9"/>
  <c r="P9" s="1"/>
  <c r="K10"/>
  <c r="K8"/>
  <c r="F9"/>
  <c r="F10"/>
  <c r="F8"/>
  <c r="P8" s="1"/>
  <c r="B17" l="1"/>
  <c r="K11"/>
  <c r="K7" s="1"/>
  <c r="M7"/>
  <c r="F7"/>
  <c r="K24"/>
  <c r="C24"/>
  <c r="C12" s="1"/>
  <c r="C36" s="1"/>
  <c r="F25"/>
  <c r="P25" s="1"/>
  <c r="E13"/>
  <c r="J13"/>
  <c r="J12" s="1"/>
  <c r="O23"/>
  <c r="P23" s="1"/>
  <c r="E22"/>
  <c r="F23"/>
  <c r="F22" s="1"/>
  <c r="K25"/>
  <c r="P11" l="1"/>
  <c r="O22"/>
  <c r="P22" s="1"/>
  <c r="E36"/>
  <c r="N7"/>
  <c r="F24"/>
  <c r="L27"/>
  <c r="F27"/>
  <c r="K29"/>
  <c r="H27"/>
  <c r="K27" s="1"/>
  <c r="O27"/>
  <c r="F29"/>
  <c r="P29" s="1"/>
  <c r="M27"/>
  <c r="O10"/>
  <c r="P10" s="1"/>
  <c r="H31"/>
  <c r="I31"/>
  <c r="J31"/>
  <c r="G31"/>
  <c r="H13"/>
  <c r="H12" s="1"/>
  <c r="I13"/>
  <c r="I12" s="1"/>
  <c r="B31"/>
  <c r="C31"/>
  <c r="D31"/>
  <c r="E31"/>
  <c r="B13"/>
  <c r="L20"/>
  <c r="M20"/>
  <c r="N20"/>
  <c r="O20"/>
  <c r="O17"/>
  <c r="N17"/>
  <c r="L17"/>
  <c r="K19"/>
  <c r="K18"/>
  <c r="K17" s="1"/>
  <c r="F20"/>
  <c r="F18"/>
  <c r="F16"/>
  <c r="K15"/>
  <c r="F15"/>
  <c r="P15" s="1"/>
  <c r="K14"/>
  <c r="F14"/>
  <c r="L7"/>
  <c r="O32"/>
  <c r="N27"/>
  <c r="L31"/>
  <c r="K32"/>
  <c r="K31" s="1"/>
  <c r="F32"/>
  <c r="L32"/>
  <c r="M32"/>
  <c r="N32"/>
  <c r="F17" l="1"/>
  <c r="P18"/>
  <c r="B36"/>
  <c r="O7"/>
  <c r="N13"/>
  <c r="N12" s="1"/>
  <c r="N36" s="1"/>
  <c r="F13"/>
  <c r="P7"/>
  <c r="G36"/>
  <c r="M13"/>
  <c r="M12" s="1"/>
  <c r="M36" s="1"/>
  <c r="N31"/>
  <c r="M31"/>
  <c r="L13"/>
  <c r="L12" s="1"/>
  <c r="F31"/>
  <c r="P27"/>
  <c r="O31"/>
  <c r="O13"/>
  <c r="O12" s="1"/>
  <c r="P17"/>
  <c r="P32"/>
  <c r="P20"/>
  <c r="K13"/>
  <c r="O36" l="1"/>
  <c r="F12"/>
  <c r="F36" s="1"/>
  <c r="P31"/>
  <c r="I36"/>
  <c r="P13"/>
  <c r="P12" s="1"/>
  <c r="J36"/>
  <c r="H36"/>
  <c r="K36" l="1"/>
  <c r="P36" l="1"/>
</calcChain>
</file>

<file path=xl/sharedStrings.xml><?xml version="1.0" encoding="utf-8"?>
<sst xmlns="http://schemas.openxmlformats.org/spreadsheetml/2006/main" count="57" uniqueCount="49">
  <si>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</si>
  <si>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</si>
  <si>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</si>
  <si>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</si>
  <si>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</si>
  <si>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</si>
  <si>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</si>
  <si>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</si>
  <si>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</si>
  <si>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</si>
  <si>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</si>
  <si>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</si>
  <si>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</si>
  <si>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Утверждено в бюджете муниципального образования 2020 год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</si>
  <si>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</si>
  <si>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</si>
  <si>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</si>
  <si>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</si>
  <si>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"Ремонт дорог общего пользования""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</si>
  <si>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</si>
  <si>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</si>
  <si>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</si>
  <si>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</si>
  <si>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Подпрограмма "Благоустройства"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</si>
  <si>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</si>
  <si>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</si>
  <si>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</si>
  <si>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2020-2025 годы и на период до 2030 года"</t>
  </si>
  <si>
    <t>Основное мероприятие "Профилактика экстремизма и обеспечение гражданского единства путём распространения среди населения приобрётенных буклетов , плакатов,памяток направленных на гармонизацию межэтнических и межкультурных отношений , профилактику проявлений ксенофобий и укрепление толерантности"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</si>
  <si>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</si>
  <si>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</si>
  <si>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</si>
  <si>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</si>
  <si>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</si>
  <si>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</si>
  <si>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</si>
  <si>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</si>
  <si>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</si>
  <si>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</si>
  <si>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мероприятие: Санитарная очистка населённых пунктов с.п. Леуши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</si>
  <si>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</si>
  <si>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</si>
  <si>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r>
      <t xml:space="preserve">Основное мероприятий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</si>
  <si>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 "Капитальный ремонт с заменой систем теплоснабжения, водоснабжения"</t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</si>
  <si>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</si>
  <si>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</si>
  <si>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мероприятие:"Подготовка и проведение выборов (голосований)"</t>
  </si>
  <si>
    <t>Основное мероприятие:"Возмещение недополученных доходов и (или) финансовое обеспечение"</t>
  </si>
  <si>
    <t>Исполнение (касса) на 01.10. 2020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</si>
</sst>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0" fontId="9" fillId="0" borderId="6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3" borderId="13" xfId="0" applyNumberFormat="1" applyFont="1" applyFill="1" applyBorder="1" applyAlignment="1">
      <alignment horizontal="left" vertical="top" wrapText="1"/>
    </xf>
    <xf numFmtId="43" fontId="10" fillId="3" borderId="14" xfId="0" applyNumberFormat="1" applyFont="1" applyFill="1" applyBorder="1" applyAlignment="1">
      <alignment horizontal="justify" wrapText="1"/>
    </xf>
    <xf numFmtId="43" fontId="10" fillId="3" borderId="15" xfId="0" applyNumberFormat="1" applyFont="1" applyFill="1" applyBorder="1" applyAlignment="1">
      <alignment horizontal="justify" wrapText="1"/>
    </xf>
    <xf numFmtId="43" fontId="10" fillId="3" borderId="16" xfId="0" applyNumberFormat="1" applyFont="1" applyFill="1" applyBorder="1" applyAlignment="1">
      <alignment horizontal="justify" wrapText="1"/>
    </xf>
    <xf numFmtId="43" fontId="10" fillId="3" borderId="19" xfId="0" applyNumberFormat="1" applyFont="1" applyFill="1" applyBorder="1" applyAlignment="1">
      <alignment horizontal="justify" wrapText="1"/>
    </xf>
    <xf numFmtId="43" fontId="10" fillId="3" borderId="18" xfId="0" applyNumberFormat="1" applyFont="1" applyFill="1" applyBorder="1" applyAlignment="1">
      <alignment horizontal="justify" wrapText="1"/>
    </xf>
    <xf numFmtId="0" fontId="9" fillId="3" borderId="17" xfId="0" applyFont="1" applyFill="1" applyBorder="1" applyAlignment="1">
      <alignment horizontal="justify" vertical="top" wrapText="1"/>
    </xf>
    <xf numFmtId="43" fontId="9" fillId="3" borderId="23" xfId="0" applyNumberFormat="1" applyFont="1" applyFill="1" applyBorder="1" applyAlignment="1">
      <alignment horizontal="justify" wrapText="1"/>
    </xf>
    <xf numFmtId="43" fontId="9" fillId="3" borderId="24" xfId="0" applyNumberFormat="1" applyFont="1" applyFill="1" applyBorder="1" applyAlignment="1">
      <alignment horizontal="justify" wrapText="1"/>
    </xf>
    <xf numFmtId="43" fontId="9" fillId="3" borderId="25" xfId="0" applyNumberFormat="1" applyFont="1" applyFill="1" applyBorder="1" applyAlignment="1">
      <alignment horizontal="justify" wrapText="1"/>
    </xf>
    <xf numFmtId="43" fontId="9" fillId="3" borderId="26" xfId="0" applyNumberFormat="1" applyFont="1" applyFill="1" applyBorder="1" applyAlignment="1">
      <alignment horizontal="justify" wrapText="1"/>
    </xf>
    <xf numFmtId="0" fontId="9" fillId="3" borderId="27" xfId="0" applyFont="1" applyFill="1" applyBorder="1" applyAlignment="1">
      <alignment horizontal="justify" vertical="top" wrapText="1"/>
    </xf>
    <xf numFmtId="0" fontId="7" fillId="4" borderId="28" xfId="0" applyNumberFormat="1" applyFont="1" applyFill="1" applyBorder="1" applyAlignment="1">
      <alignment horizontal="left" vertical="top" wrapText="1"/>
    </xf>
    <xf numFmtId="43" fontId="11" fillId="4" borderId="29" xfId="0" applyNumberFormat="1" applyFont="1" applyFill="1" applyBorder="1" applyAlignment="1">
      <alignment horizontal="justify" wrapText="1"/>
    </xf>
    <xf numFmtId="43" fontId="11" fillId="4" borderId="30" xfId="0" applyNumberFormat="1" applyFont="1" applyFill="1" applyBorder="1" applyAlignment="1">
      <alignment horizontal="justify" wrapText="1"/>
    </xf>
    <xf numFmtId="43" fontId="11" fillId="4" borderId="31" xfId="0" applyNumberFormat="1" applyFont="1" applyFill="1" applyBorder="1" applyAlignment="1">
      <alignment horizontal="justify" wrapText="1"/>
    </xf>
    <xf numFmtId="43" fontId="11" fillId="4" borderId="32" xfId="0" applyNumberFormat="1" applyFont="1" applyFill="1" applyBorder="1" applyAlignment="1">
      <alignment horizontal="justify" wrapText="1"/>
    </xf>
    <xf numFmtId="43" fontId="11" fillId="4" borderId="33" xfId="0" applyNumberFormat="1" applyFont="1" applyFill="1" applyBorder="1" applyAlignment="1">
      <alignment horizontal="justify" wrapText="1"/>
    </xf>
    <xf numFmtId="0" fontId="11" fillId="4" borderId="34" xfId="0" applyFont="1" applyFill="1" applyBorder="1" applyAlignment="1">
      <alignment horizontal="justify" vertical="top" wrapText="1"/>
    </xf>
    <xf numFmtId="0" fontId="7" fillId="4" borderId="20" xfId="0" applyNumberFormat="1" applyFont="1" applyFill="1" applyBorder="1" applyAlignment="1">
      <alignment horizontal="left" vertical="top" wrapText="1"/>
    </xf>
    <xf numFmtId="43" fontId="11" fillId="4" borderId="2" xfId="0" applyNumberFormat="1" applyFont="1" applyFill="1" applyBorder="1" applyAlignment="1">
      <alignment horizontal="justify" wrapText="1"/>
    </xf>
    <xf numFmtId="43" fontId="11" fillId="4" borderId="5" xfId="0" applyNumberFormat="1" applyFont="1" applyFill="1" applyBorder="1" applyAlignment="1">
      <alignment horizontal="justify" wrapText="1"/>
    </xf>
    <xf numFmtId="0" fontId="11" fillId="4" borderId="6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0" fontId="3" fillId="3" borderId="22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43" fontId="9" fillId="3" borderId="1" xfId="0" applyNumberFormat="1" applyFont="1" applyFill="1" applyBorder="1" applyAlignment="1">
      <alignment horizontal="justify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justify" vertical="top" wrapText="1"/>
    </xf>
    <xf numFmtId="0" fontId="3" fillId="2" borderId="22" xfId="0" applyNumberFormat="1" applyFont="1" applyFill="1" applyBorder="1" applyAlignment="1">
      <alignment horizontal="left" vertical="top" wrapText="1"/>
    </xf>
    <xf numFmtId="43" fontId="9" fillId="0" borderId="23" xfId="0" applyNumberFormat="1" applyFont="1" applyBorder="1" applyAlignment="1">
      <alignment horizontal="justify" wrapText="1"/>
    </xf>
    <xf numFmtId="43" fontId="9" fillId="0" borderId="24" xfId="0" applyNumberFormat="1" applyFont="1" applyBorder="1" applyAlignment="1">
      <alignment horizontal="justify" wrapText="1"/>
    </xf>
    <xf numFmtId="43" fontId="9" fillId="0" borderId="25" xfId="0" applyNumberFormat="1" applyFont="1" applyBorder="1" applyAlignment="1">
      <alignment horizontal="justify" wrapText="1"/>
    </xf>
    <xf numFmtId="0" fontId="9" fillId="0" borderId="27" xfId="0" applyFont="1" applyBorder="1" applyAlignment="1">
      <alignment horizontal="justify" vertical="top" wrapText="1"/>
    </xf>
    <xf numFmtId="43" fontId="10" fillId="3" borderId="45" xfId="0" applyNumberFormat="1" applyFont="1" applyFill="1" applyBorder="1" applyAlignment="1">
      <alignment horizontal="justify" wrapText="1"/>
    </xf>
    <xf numFmtId="0" fontId="10" fillId="3" borderId="46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4" borderId="4" xfId="0" applyNumberFormat="1" applyFont="1" applyFill="1" applyBorder="1" applyAlignment="1">
      <alignment horizontal="justify" wrapText="1"/>
    </xf>
    <xf numFmtId="43" fontId="9" fillId="4" borderId="23" xfId="0" applyNumberFormat="1" applyFont="1" applyFill="1" applyBorder="1" applyAlignment="1">
      <alignment horizontal="justify" wrapText="1"/>
    </xf>
    <xf numFmtId="43" fontId="9" fillId="4" borderId="25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0" fontId="3" fillId="0" borderId="22" xfId="0" applyNumberFormat="1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4" borderId="25" xfId="0" applyNumberFormat="1" applyFont="1" applyFill="1" applyBorder="1" applyAlignment="1">
      <alignment horizontal="justify" wrapText="1"/>
    </xf>
    <xf numFmtId="43" fontId="10" fillId="4" borderId="44" xfId="0" applyNumberFormat="1" applyFont="1" applyFill="1" applyBorder="1" applyAlignment="1">
      <alignment horizontal="justify" wrapText="1"/>
    </xf>
    <xf numFmtId="43" fontId="10" fillId="4" borderId="23" xfId="0" applyNumberFormat="1" applyFont="1" applyFill="1" applyBorder="1" applyAlignment="1">
      <alignment horizontal="justify" wrapText="1"/>
    </xf>
    <xf numFmtId="43" fontId="10" fillId="4" borderId="26" xfId="0" applyNumberFormat="1" applyFont="1" applyFill="1" applyBorder="1" applyAlignment="1">
      <alignment horizontal="justify" wrapText="1"/>
    </xf>
    <xf numFmtId="43" fontId="10" fillId="3" borderId="1" xfId="0" applyNumberFormat="1" applyFont="1" applyFill="1" applyBorder="1" applyAlignment="1">
      <alignment horizontal="justify" wrapText="1"/>
    </xf>
    <xf numFmtId="43" fontId="10" fillId="3" borderId="5" xfId="0" applyNumberFormat="1" applyFont="1" applyFill="1" applyBorder="1" applyAlignment="1">
      <alignment horizontal="justify" wrapText="1"/>
    </xf>
    <xf numFmtId="43" fontId="10" fillId="3" borderId="42" xfId="0" applyNumberFormat="1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left" vertical="top" wrapText="1"/>
    </xf>
    <xf numFmtId="43" fontId="4" fillId="0" borderId="0" xfId="0" applyNumberFormat="1" applyFont="1"/>
    <xf numFmtId="43" fontId="10" fillId="3" borderId="23" xfId="0" applyNumberFormat="1" applyFont="1" applyFill="1" applyBorder="1" applyAlignment="1">
      <alignment horizontal="justify" wrapText="1"/>
    </xf>
    <xf numFmtId="0" fontId="10" fillId="3" borderId="27" xfId="0" applyFont="1" applyFill="1" applyBorder="1" applyAlignment="1">
      <alignment horizontal="justify" vertical="top" wrapText="1"/>
    </xf>
    <xf numFmtId="0" fontId="6" fillId="3" borderId="4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43" fontId="9" fillId="3" borderId="8" xfId="0" applyNumberFormat="1" applyFont="1" applyFill="1" applyBorder="1" applyAlignment="1">
      <alignment horizontal="justify" wrapText="1"/>
    </xf>
    <xf numFmtId="0" fontId="6" fillId="2" borderId="30" xfId="0" applyNumberFormat="1" applyFont="1" applyFill="1" applyBorder="1" applyAlignment="1">
      <alignment horizontal="left" vertical="top" wrapText="1"/>
    </xf>
    <xf numFmtId="43" fontId="10" fillId="0" borderId="30" xfId="0" applyNumberFormat="1" applyFont="1" applyBorder="1" applyAlignment="1">
      <alignment horizontal="justify" wrapText="1"/>
    </xf>
    <xf numFmtId="0" fontId="10" fillId="0" borderId="48" xfId="0" applyFont="1" applyBorder="1" applyAlignment="1">
      <alignment horizontal="justify" vertical="top" wrapText="1"/>
    </xf>
    <xf numFmtId="0" fontId="9" fillId="3" borderId="1" xfId="0" applyFont="1" applyFill="1" applyBorder="1" applyAlignment="1">
      <alignment horizontal="justify" vertical="top" wrapText="1"/>
    </xf>
    <xf numFmtId="43" fontId="10" fillId="4" borderId="5" xfId="0" applyNumberFormat="1" applyFont="1" applyFill="1" applyBorder="1" applyAlignment="1">
      <alignment horizontal="justify" wrapText="1"/>
    </xf>
    <xf numFmtId="43" fontId="10" fillId="3" borderId="17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left" vertical="top" wrapText="1"/>
    </xf>
    <xf numFmtId="43" fontId="9" fillId="0" borderId="30" xfId="0" applyNumberFormat="1" applyFont="1" applyBorder="1" applyAlignment="1">
      <alignment horizontal="justify" wrapText="1"/>
    </xf>
    <xf numFmtId="43" fontId="10" fillId="0" borderId="8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43" fontId="9" fillId="0" borderId="9" xfId="0" applyNumberFormat="1" applyFont="1" applyBorder="1" applyAlignment="1">
      <alignment horizontal="justify" wrapText="1"/>
    </xf>
    <xf numFmtId="43" fontId="9" fillId="0" borderId="11" xfId="0" applyNumberFormat="1" applyFont="1" applyBorder="1" applyAlignment="1">
      <alignment horizontal="justify" wrapText="1"/>
    </xf>
    <xf numFmtId="0" fontId="9" fillId="0" borderId="8" xfId="0" applyFont="1" applyBorder="1" applyAlignment="1">
      <alignment horizontal="justify" vertical="top" wrapText="1"/>
    </xf>
    <xf numFmtId="0" fontId="6" fillId="3" borderId="50" xfId="0" applyNumberFormat="1" applyFont="1" applyFill="1" applyBorder="1" applyAlignment="1">
      <alignment horizontal="left" vertical="top" wrapText="1"/>
    </xf>
    <xf numFmtId="43" fontId="9" fillId="5" borderId="49" xfId="0" applyNumberFormat="1" applyFont="1" applyFill="1" applyBorder="1" applyAlignment="1">
      <alignment horizontal="justify" wrapText="1"/>
    </xf>
    <xf numFmtId="43" fontId="9" fillId="5" borderId="16" xfId="0" applyNumberFormat="1" applyFont="1" applyFill="1" applyBorder="1" applyAlignment="1">
      <alignment horizontal="justify" wrapText="1"/>
    </xf>
    <xf numFmtId="0" fontId="14" fillId="0" borderId="1" xfId="0" applyNumberFormat="1" applyFont="1" applyFill="1" applyBorder="1" applyAlignment="1">
      <alignment horizontal="left" vertical="top" wrapText="1"/>
    </xf>
    <xf numFmtId="43" fontId="14" fillId="0" borderId="1" xfId="0" applyNumberFormat="1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0" xfId="0" applyFont="1" applyFill="1"/>
    <xf numFmtId="0" fontId="16" fillId="0" borderId="28" xfId="0" applyNumberFormat="1" applyFont="1" applyFill="1" applyBorder="1" applyAlignment="1">
      <alignment horizontal="left" vertical="top" wrapText="1"/>
    </xf>
    <xf numFmtId="43" fontId="16" fillId="0" borderId="29" xfId="0" applyNumberFormat="1" applyFont="1" applyFill="1" applyBorder="1" applyAlignment="1">
      <alignment horizontal="justify" wrapText="1"/>
    </xf>
    <xf numFmtId="43" fontId="16" fillId="0" borderId="30" xfId="0" applyNumberFormat="1" applyFont="1" applyFill="1" applyBorder="1" applyAlignment="1">
      <alignment horizontal="justify" wrapText="1"/>
    </xf>
    <xf numFmtId="43" fontId="16" fillId="0" borderId="31" xfId="0" applyNumberFormat="1" applyFont="1" applyFill="1" applyBorder="1" applyAlignment="1">
      <alignment horizontal="justify" wrapText="1"/>
    </xf>
    <xf numFmtId="43" fontId="16" fillId="0" borderId="32" xfId="0" applyNumberFormat="1" applyFont="1" applyFill="1" applyBorder="1" applyAlignment="1">
      <alignment horizontal="justify" wrapText="1"/>
    </xf>
    <xf numFmtId="0" fontId="16" fillId="0" borderId="34" xfId="0" applyFont="1" applyFill="1" applyBorder="1" applyAlignment="1">
      <alignment horizontal="justify" vertical="top" wrapText="1"/>
    </xf>
    <xf numFmtId="0" fontId="17" fillId="0" borderId="0" xfId="0" applyFont="1" applyFill="1"/>
    <xf numFmtId="0" fontId="16" fillId="0" borderId="22" xfId="0" applyNumberFormat="1" applyFont="1" applyFill="1" applyBorder="1" applyAlignment="1">
      <alignment horizontal="left" vertical="top" wrapText="1"/>
    </xf>
    <xf numFmtId="43" fontId="16" fillId="0" borderId="23" xfId="0" applyNumberFormat="1" applyFont="1" applyFill="1" applyBorder="1" applyAlignment="1">
      <alignment horizontal="justify" wrapText="1"/>
    </xf>
    <xf numFmtId="43" fontId="16" fillId="0" borderId="25" xfId="0" applyNumberFormat="1" applyFont="1" applyFill="1" applyBorder="1" applyAlignment="1">
      <alignment horizontal="justify" wrapText="1"/>
    </xf>
    <xf numFmtId="43" fontId="16" fillId="0" borderId="44" xfId="0" applyNumberFormat="1" applyFont="1" applyFill="1" applyBorder="1" applyAlignment="1">
      <alignment horizontal="justify" wrapText="1"/>
    </xf>
    <xf numFmtId="43" fontId="16" fillId="0" borderId="0" xfId="0" applyNumberFormat="1" applyFont="1" applyFill="1" applyBorder="1" applyAlignment="1">
      <alignment horizontal="justify" wrapText="1"/>
    </xf>
    <xf numFmtId="43" fontId="16" fillId="0" borderId="24" xfId="0" applyNumberFormat="1" applyFont="1" applyFill="1" applyBorder="1" applyAlignment="1">
      <alignment horizontal="justify" wrapText="1"/>
    </xf>
    <xf numFmtId="43" fontId="16" fillId="0" borderId="26" xfId="0" applyNumberFormat="1" applyFont="1" applyFill="1" applyBorder="1" applyAlignment="1">
      <alignment horizontal="justify" wrapText="1"/>
    </xf>
    <xf numFmtId="0" fontId="16" fillId="0" borderId="27" xfId="0" applyFont="1" applyFill="1" applyBorder="1" applyAlignment="1">
      <alignment horizontal="justify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9" fillId="5" borderId="3" xfId="0" applyNumberFormat="1" applyFont="1" applyFill="1" applyBorder="1" applyAlignment="1">
      <alignment horizontal="justify" wrapText="1"/>
    </xf>
    <xf numFmtId="43" fontId="9" fillId="5" borderId="4" xfId="0" applyNumberFormat="1" applyFont="1" applyFill="1" applyBorder="1" applyAlignment="1">
      <alignment horizontal="justify" wrapText="1"/>
    </xf>
    <xf numFmtId="43" fontId="10" fillId="6" borderId="2" xfId="0" applyNumberFormat="1" applyFont="1" applyFill="1" applyBorder="1" applyAlignment="1">
      <alignment horizontal="justify" wrapText="1"/>
    </xf>
    <xf numFmtId="43" fontId="10" fillId="6" borderId="1" xfId="0" applyNumberFormat="1" applyFont="1" applyFill="1" applyBorder="1" applyAlignment="1">
      <alignment horizontal="justify" wrapText="1"/>
    </xf>
    <xf numFmtId="43" fontId="10" fillId="6" borderId="3" xfId="0" applyNumberFormat="1" applyFont="1" applyFill="1" applyBorder="1" applyAlignment="1">
      <alignment horizontal="justify" wrapText="1"/>
    </xf>
    <xf numFmtId="43" fontId="10" fillId="6" borderId="4" xfId="0" applyNumberFormat="1" applyFont="1" applyFill="1" applyBorder="1" applyAlignment="1">
      <alignment horizontal="justify" wrapText="1"/>
    </xf>
    <xf numFmtId="43" fontId="10" fillId="6" borderId="5" xfId="0" applyNumberFormat="1" applyFont="1" applyFill="1" applyBorder="1" applyAlignment="1">
      <alignment horizontal="justify" wrapText="1"/>
    </xf>
    <xf numFmtId="43" fontId="9" fillId="0" borderId="0" xfId="0" applyNumberFormat="1" applyFont="1" applyBorder="1" applyAlignment="1">
      <alignment horizontal="justify" wrapText="1"/>
    </xf>
    <xf numFmtId="164" fontId="4" fillId="0" borderId="0" xfId="0" applyNumberFormat="1" applyFont="1"/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Normal="100" workbookViewId="0">
      <pane xSplit="1" ySplit="6" topLeftCell="B15" activePane="bottomRight" state="frozen"/>
      <selection pane="topRight" activeCell="B1" sqref="B1"/>
      <selection pane="bottomLeft" activeCell="A7" sqref="A7"/>
      <selection pane="bottomRight" activeCell="E19" sqref="E19"/>
    </sheetView>
  </sheetViews>
  <sheetFormatPr defaultRowHeight="15"/>
  <cols>
    <col min="1" max="1" width="39.28515625" style="1" customWidth="1"/>
    <col min="2" max="2" width="12.7109375" style="1" customWidth="1"/>
    <col min="3" max="3" width="1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32" t="s">
        <v>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>
      <c r="A3" s="132" t="s">
        <v>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33" t="s">
        <v>0</v>
      </c>
      <c r="B5" s="125" t="s">
        <v>13</v>
      </c>
      <c r="C5" s="126"/>
      <c r="D5" s="126"/>
      <c r="E5" s="126"/>
      <c r="F5" s="127"/>
      <c r="G5" s="125" t="s">
        <v>48</v>
      </c>
      <c r="H5" s="126"/>
      <c r="I5" s="126"/>
      <c r="J5" s="126"/>
      <c r="K5" s="127"/>
      <c r="L5" s="128" t="s">
        <v>1</v>
      </c>
      <c r="M5" s="126"/>
      <c r="N5" s="126"/>
      <c r="O5" s="126"/>
      <c r="P5" s="129"/>
      <c r="Q5" s="130" t="s">
        <v>2</v>
      </c>
    </row>
    <row r="6" spans="1:17" s="10" customFormat="1" ht="53.25" thickBot="1">
      <c r="A6" s="134"/>
      <c r="B6" s="15" t="s">
        <v>3</v>
      </c>
      <c r="C6" s="12" t="s">
        <v>4</v>
      </c>
      <c r="D6" s="12" t="s">
        <v>5</v>
      </c>
      <c r="E6" s="12" t="s">
        <v>6</v>
      </c>
      <c r="F6" s="16" t="s">
        <v>10</v>
      </c>
      <c r="G6" s="15" t="s">
        <v>3</v>
      </c>
      <c r="H6" s="12" t="s">
        <v>4</v>
      </c>
      <c r="I6" s="12" t="s">
        <v>5</v>
      </c>
      <c r="J6" s="12" t="s">
        <v>6</v>
      </c>
      <c r="K6" s="16" t="s">
        <v>11</v>
      </c>
      <c r="L6" s="14" t="s">
        <v>3</v>
      </c>
      <c r="M6" s="12" t="s">
        <v>4</v>
      </c>
      <c r="N6" s="12" t="s">
        <v>5</v>
      </c>
      <c r="O6" s="12" t="s">
        <v>6</v>
      </c>
      <c r="P6" s="17" t="s">
        <v>12</v>
      </c>
      <c r="Q6" s="131"/>
    </row>
    <row r="7" spans="1:17" s="2" customFormat="1" ht="51.75" thickBot="1">
      <c r="A7" s="18" t="s">
        <v>14</v>
      </c>
      <c r="B7" s="19">
        <f>B8+B9+B10+B11</f>
        <v>0</v>
      </c>
      <c r="C7" s="19">
        <f>C8+C9+C10+C11</f>
        <v>605392</v>
      </c>
      <c r="D7" s="19">
        <f t="shared" ref="D7" si="0">D8+D9+D10+D11</f>
        <v>3151902</v>
      </c>
      <c r="E7" s="19">
        <f>E8+E9+E10+E11</f>
        <v>15893578.800000001</v>
      </c>
      <c r="F7" s="21">
        <f>B7+C7+D7+E7</f>
        <v>19650872.800000001</v>
      </c>
      <c r="G7" s="19">
        <f>G8+G9+G10+G11</f>
        <v>0</v>
      </c>
      <c r="H7" s="19">
        <f t="shared" ref="H7:K7" si="1">H8+H9+H10+H11</f>
        <v>250000</v>
      </c>
      <c r="I7" s="19">
        <f>I8+I9+I10+I11</f>
        <v>2396335.73</v>
      </c>
      <c r="J7" s="19">
        <f t="shared" si="1"/>
        <v>9247513.9499999993</v>
      </c>
      <c r="K7" s="19">
        <f t="shared" si="1"/>
        <v>11893849.68</v>
      </c>
      <c r="L7" s="19">
        <f>L8+L9+L10+L11</f>
        <v>0</v>
      </c>
      <c r="M7" s="19">
        <f t="shared" ref="M7" si="2">M8+M9+M10+M11</f>
        <v>355392</v>
      </c>
      <c r="N7" s="19">
        <f t="shared" ref="N7" si="3">N8+N9+N10+N11</f>
        <v>755566.27</v>
      </c>
      <c r="O7" s="19">
        <f t="shared" ref="O7" si="4">O8+O9+O10+O11</f>
        <v>6646064.8500000015</v>
      </c>
      <c r="P7" s="19">
        <f t="shared" ref="P7" si="5">P8+P9+P10+P11</f>
        <v>7757023.120000001</v>
      </c>
      <c r="Q7" s="85"/>
    </row>
    <row r="8" spans="1:17" ht="27.75" customHeight="1">
      <c r="A8" s="13" t="s">
        <v>15</v>
      </c>
      <c r="B8" s="5"/>
      <c r="C8" s="6"/>
      <c r="D8" s="6"/>
      <c r="E8" s="6">
        <v>103517</v>
      </c>
      <c r="F8" s="7">
        <f>SUM(B8:E8)</f>
        <v>103517</v>
      </c>
      <c r="G8" s="5"/>
      <c r="H8" s="6"/>
      <c r="I8" s="6">
        <v>44000</v>
      </c>
      <c r="J8" s="6">
        <f>61500-44000</f>
        <v>17500</v>
      </c>
      <c r="K8" s="7">
        <f>SUM(G8:J8)</f>
        <v>61500</v>
      </c>
      <c r="L8" s="8">
        <f>B8-G8</f>
        <v>0</v>
      </c>
      <c r="M8" s="8">
        <f t="shared" ref="M8:O9" si="6">C8-H8</f>
        <v>0</v>
      </c>
      <c r="N8" s="8">
        <f t="shared" si="6"/>
        <v>-44000</v>
      </c>
      <c r="O8" s="8">
        <f t="shared" si="6"/>
        <v>86017</v>
      </c>
      <c r="P8" s="8">
        <f t="shared" ref="P8:P9" si="7">F8-K8</f>
        <v>42017</v>
      </c>
      <c r="Q8" s="9"/>
    </row>
    <row r="9" spans="1:17" ht="66" customHeight="1" thickBot="1">
      <c r="A9" s="86" t="s">
        <v>42</v>
      </c>
      <c r="B9" s="87"/>
      <c r="C9" s="50">
        <v>355392</v>
      </c>
      <c r="D9" s="50">
        <v>11802</v>
      </c>
      <c r="E9" s="50">
        <v>469675</v>
      </c>
      <c r="F9" s="7">
        <f t="shared" ref="F9" si="8">SUM(B9:E9)</f>
        <v>836869</v>
      </c>
      <c r="G9" s="49"/>
      <c r="H9" s="50"/>
      <c r="I9" s="50">
        <v>9465.06</v>
      </c>
      <c r="J9" s="50">
        <v>356690</v>
      </c>
      <c r="K9" s="7">
        <f t="shared" ref="K9:K10" si="9">SUM(G9:J9)</f>
        <v>366155.06</v>
      </c>
      <c r="L9" s="51">
        <f>B9-G9</f>
        <v>0</v>
      </c>
      <c r="M9" s="51">
        <f t="shared" si="6"/>
        <v>355392</v>
      </c>
      <c r="N9" s="51">
        <f t="shared" si="6"/>
        <v>2336.9400000000005</v>
      </c>
      <c r="O9" s="51">
        <f t="shared" si="6"/>
        <v>112985</v>
      </c>
      <c r="P9" s="51">
        <f t="shared" si="7"/>
        <v>470713.94</v>
      </c>
      <c r="Q9" s="52"/>
    </row>
    <row r="10" spans="1:17" ht="66" customHeight="1" thickBot="1">
      <c r="A10" s="48" t="s">
        <v>40</v>
      </c>
      <c r="B10" s="88"/>
      <c r="C10" s="88"/>
      <c r="D10" s="88"/>
      <c r="E10" s="89">
        <v>36500</v>
      </c>
      <c r="F10" s="94">
        <f t="shared" ref="F10" si="10">B10+C10+D10+E10</f>
        <v>36500</v>
      </c>
      <c r="G10" s="89"/>
      <c r="H10" s="89"/>
      <c r="I10" s="89"/>
      <c r="J10" s="89">
        <v>12000</v>
      </c>
      <c r="K10" s="90">
        <f t="shared" si="9"/>
        <v>12000</v>
      </c>
      <c r="L10" s="89">
        <f>B10-G10</f>
        <v>0</v>
      </c>
      <c r="M10" s="89"/>
      <c r="N10" s="89"/>
      <c r="O10" s="89">
        <f>E10-J10</f>
        <v>24500</v>
      </c>
      <c r="P10" s="91">
        <f t="shared" ref="P10" si="11">SUM(L10:O10)</f>
        <v>24500</v>
      </c>
      <c r="Q10" s="92"/>
    </row>
    <row r="11" spans="1:17" ht="66" customHeight="1" thickBot="1">
      <c r="A11" s="73" t="s">
        <v>41</v>
      </c>
      <c r="B11" s="6"/>
      <c r="C11" s="6">
        <v>250000</v>
      </c>
      <c r="D11" s="6">
        <v>3140100</v>
      </c>
      <c r="E11" s="6">
        <v>15283886.800000001</v>
      </c>
      <c r="F11" s="95">
        <f>B11+C11+D11+E11</f>
        <v>18673986.800000001</v>
      </c>
      <c r="G11" s="6"/>
      <c r="H11" s="6">
        <v>250000</v>
      </c>
      <c r="I11" s="6">
        <v>2342870.67</v>
      </c>
      <c r="J11" s="6">
        <f>8494633.95+366690</f>
        <v>8861323.9499999993</v>
      </c>
      <c r="K11" s="7">
        <f>SUM(G11:J11)</f>
        <v>11454194.619999999</v>
      </c>
      <c r="L11" s="6">
        <f>B11-G11</f>
        <v>0</v>
      </c>
      <c r="M11" s="6">
        <f t="shared" ref="M11:P11" si="12">C11-H11</f>
        <v>0</v>
      </c>
      <c r="N11" s="6">
        <f t="shared" si="12"/>
        <v>797229.33000000007</v>
      </c>
      <c r="O11" s="6">
        <f t="shared" si="12"/>
        <v>6422562.8500000015</v>
      </c>
      <c r="P11" s="6">
        <f t="shared" si="12"/>
        <v>7219792.1800000016</v>
      </c>
      <c r="Q11" s="55"/>
    </row>
    <row r="12" spans="1:17" s="2" customFormat="1" ht="51.75" thickBot="1">
      <c r="A12" s="93" t="s">
        <v>16</v>
      </c>
      <c r="B12" s="53">
        <f>B13+B17+B24+B19+B22</f>
        <v>0</v>
      </c>
      <c r="C12" s="53">
        <f>C13+C17+C24+C22</f>
        <v>8643848.8000000007</v>
      </c>
      <c r="D12" s="53">
        <f>D13+D17+D24+D22</f>
        <v>3946766.4499999997</v>
      </c>
      <c r="E12" s="53">
        <f>E13+E17+E24+E22+E20</f>
        <v>10945720.16</v>
      </c>
      <c r="F12" s="53">
        <f>F13+F17+F24+F22+F20</f>
        <v>23536335.41</v>
      </c>
      <c r="G12" s="53">
        <f>G13+G17+G20+G22+G24</f>
        <v>0</v>
      </c>
      <c r="H12" s="53">
        <f t="shared" ref="H12:I12" si="13">H13+H17+H20+H22+H24</f>
        <v>0</v>
      </c>
      <c r="I12" s="53">
        <f t="shared" si="13"/>
        <v>186090.65</v>
      </c>
      <c r="J12" s="53">
        <f>J13+J17+J20+J22+J24</f>
        <v>5687908.9800000004</v>
      </c>
      <c r="K12" s="53">
        <f>K13+K17+K20+K22+K24</f>
        <v>5873999.6300000008</v>
      </c>
      <c r="L12" s="53">
        <f>L13+L17+L24+L19+L22</f>
        <v>0</v>
      </c>
      <c r="M12" s="53">
        <f>M13+M17+M24+M19+M22</f>
        <v>8643848.8000000007</v>
      </c>
      <c r="N12" s="53">
        <f>N13+N17+N24+N19+N22</f>
        <v>3760675.8</v>
      </c>
      <c r="O12" s="53">
        <f>O13+O17+O24+O19+O22</f>
        <v>5335402.18</v>
      </c>
      <c r="P12" s="53">
        <f>P13+P17+P24+P19+P22</f>
        <v>17739926.780000001</v>
      </c>
      <c r="Q12" s="54"/>
    </row>
    <row r="13" spans="1:17" s="11" customFormat="1">
      <c r="A13" s="30" t="s">
        <v>17</v>
      </c>
      <c r="B13" s="31">
        <f>SUM(B14:B16)</f>
        <v>0</v>
      </c>
      <c r="C13" s="32">
        <f>C14+C15+C16</f>
        <v>0</v>
      </c>
      <c r="D13" s="32">
        <f>SUM(D14:D16)</f>
        <v>1908991</v>
      </c>
      <c r="E13" s="32">
        <f>SUM(E14:E16)</f>
        <v>7623342.1600000001</v>
      </c>
      <c r="F13" s="33">
        <f>SUM(F14:F16)</f>
        <v>9532333.1600000001</v>
      </c>
      <c r="G13" s="31"/>
      <c r="H13" s="31">
        <f t="shared" ref="H13:I13" si="14">H14+H15+H16</f>
        <v>0</v>
      </c>
      <c r="I13" s="31">
        <f t="shared" si="14"/>
        <v>0</v>
      </c>
      <c r="J13" s="31">
        <f>J14+J15+J16</f>
        <v>5391335.9800000004</v>
      </c>
      <c r="K13" s="33">
        <f t="shared" ref="K13" si="15">SUM(K14:K16)</f>
        <v>5391335.9800000004</v>
      </c>
      <c r="L13" s="34">
        <f>B13-G13</f>
        <v>0</v>
      </c>
      <c r="M13" s="32">
        <f t="shared" ref="M13:O14" si="16">C13-H13</f>
        <v>0</v>
      </c>
      <c r="N13" s="32">
        <f t="shared" si="16"/>
        <v>1908991</v>
      </c>
      <c r="O13" s="32">
        <f t="shared" si="16"/>
        <v>2232006.1799999997</v>
      </c>
      <c r="P13" s="35">
        <f>SUM(L13:O13)</f>
        <v>4140997.1799999997</v>
      </c>
      <c r="Q13" s="36"/>
    </row>
    <row r="14" spans="1:17" ht="54.75" customHeight="1">
      <c r="A14" s="13" t="s">
        <v>18</v>
      </c>
      <c r="B14" s="5"/>
      <c r="C14" s="6"/>
      <c r="D14" s="6">
        <v>1908991</v>
      </c>
      <c r="E14" s="6">
        <v>1062491</v>
      </c>
      <c r="F14" s="7">
        <f>SUM(B14:E14)</f>
        <v>2971482</v>
      </c>
      <c r="G14" s="5"/>
      <c r="H14" s="6"/>
      <c r="I14" s="6">
        <v>0</v>
      </c>
      <c r="J14" s="6">
        <v>1062491</v>
      </c>
      <c r="K14" s="7">
        <f>SUM(G14:J14)</f>
        <v>1062491</v>
      </c>
      <c r="L14" s="8">
        <f>B14-G14</f>
        <v>0</v>
      </c>
      <c r="M14" s="8">
        <f t="shared" si="16"/>
        <v>0</v>
      </c>
      <c r="N14" s="8">
        <f t="shared" si="16"/>
        <v>1908991</v>
      </c>
      <c r="O14" s="8">
        <f t="shared" si="16"/>
        <v>0</v>
      </c>
      <c r="P14" s="8">
        <f t="shared" ref="P14" si="17">F14-K14</f>
        <v>1908991</v>
      </c>
      <c r="Q14" s="9"/>
    </row>
    <row r="15" spans="1:17" ht="25.5">
      <c r="A15" s="13" t="s">
        <v>19</v>
      </c>
      <c r="B15" s="5"/>
      <c r="C15" s="6"/>
      <c r="D15" s="6"/>
      <c r="E15" s="6">
        <v>1671264</v>
      </c>
      <c r="F15" s="7">
        <f t="shared" ref="F15:F20" si="18">SUM(B15:E15)</f>
        <v>1671264</v>
      </c>
      <c r="G15" s="5"/>
      <c r="H15" s="6"/>
      <c r="I15" s="6"/>
      <c r="J15" s="6">
        <v>1302264</v>
      </c>
      <c r="K15" s="7">
        <f>SUM(G15:J15)</f>
        <v>1302264</v>
      </c>
      <c r="L15" s="8">
        <f>B15-G15</f>
        <v>0</v>
      </c>
      <c r="M15" s="8">
        <f t="shared" ref="M15:P16" si="19">C15-H15</f>
        <v>0</v>
      </c>
      <c r="N15" s="8">
        <f t="shared" si="19"/>
        <v>0</v>
      </c>
      <c r="O15" s="8">
        <f t="shared" si="19"/>
        <v>369000</v>
      </c>
      <c r="P15" s="8">
        <f t="shared" si="19"/>
        <v>369000</v>
      </c>
      <c r="Q15" s="9"/>
    </row>
    <row r="16" spans="1:17" ht="26.25" customHeight="1">
      <c r="A16" s="13" t="s">
        <v>20</v>
      </c>
      <c r="B16" s="5"/>
      <c r="C16" s="6"/>
      <c r="D16" s="6"/>
      <c r="E16" s="6">
        <v>4889587.16</v>
      </c>
      <c r="F16" s="7">
        <f t="shared" si="18"/>
        <v>4889587.16</v>
      </c>
      <c r="G16" s="5"/>
      <c r="H16" s="6"/>
      <c r="I16" s="6"/>
      <c r="J16" s="6">
        <v>3026580.98</v>
      </c>
      <c r="K16" s="7">
        <f>J16</f>
        <v>3026580.98</v>
      </c>
      <c r="L16" s="8">
        <f>B16-G16</f>
        <v>0</v>
      </c>
      <c r="M16" s="8">
        <f t="shared" si="19"/>
        <v>0</v>
      </c>
      <c r="N16" s="8">
        <f t="shared" si="19"/>
        <v>0</v>
      </c>
      <c r="O16" s="8">
        <f t="shared" si="19"/>
        <v>1863006.1800000002</v>
      </c>
      <c r="P16" s="8">
        <f t="shared" si="19"/>
        <v>1863006.1800000002</v>
      </c>
      <c r="Q16" s="9"/>
    </row>
    <row r="17" spans="1:18" s="11" customFormat="1" ht="27.75" customHeight="1">
      <c r="A17" s="37" t="s">
        <v>23</v>
      </c>
      <c r="B17" s="38">
        <f>B18+B19</f>
        <v>0</v>
      </c>
      <c r="C17" s="38">
        <f>C18+C19</f>
        <v>30641.8</v>
      </c>
      <c r="D17" s="38">
        <f t="shared" ref="D17" si="20">D18+D19</f>
        <v>894661.8</v>
      </c>
      <c r="E17" s="38">
        <f>E18+E19</f>
        <v>815239.2</v>
      </c>
      <c r="F17" s="38">
        <f>F18+F19</f>
        <v>1740542.8</v>
      </c>
      <c r="G17" s="38"/>
      <c r="H17" s="38">
        <f t="shared" ref="H17:O17" si="21">H18</f>
        <v>0</v>
      </c>
      <c r="I17" s="38">
        <f t="shared" si="21"/>
        <v>0</v>
      </c>
      <c r="J17" s="38">
        <f t="shared" si="21"/>
        <v>118982</v>
      </c>
      <c r="K17" s="38">
        <f t="shared" si="21"/>
        <v>118982</v>
      </c>
      <c r="L17" s="38">
        <f t="shared" si="21"/>
        <v>0</v>
      </c>
      <c r="M17" s="38">
        <f t="shared" si="21"/>
        <v>0</v>
      </c>
      <c r="N17" s="38">
        <f t="shared" si="21"/>
        <v>894661.8</v>
      </c>
      <c r="O17" s="38">
        <f t="shared" si="21"/>
        <v>602257.19999999995</v>
      </c>
      <c r="P17" s="39">
        <f>P18</f>
        <v>1496919</v>
      </c>
      <c r="Q17" s="40"/>
    </row>
    <row r="18" spans="1:18" ht="38.25">
      <c r="A18" s="13" t="s">
        <v>24</v>
      </c>
      <c r="B18" s="5"/>
      <c r="C18" s="6"/>
      <c r="D18" s="6">
        <v>894661.8</v>
      </c>
      <c r="E18" s="6">
        <v>721239.2</v>
      </c>
      <c r="F18" s="7">
        <f t="shared" si="18"/>
        <v>1615901</v>
      </c>
      <c r="G18" s="5"/>
      <c r="H18" s="6"/>
      <c r="I18" s="6"/>
      <c r="J18" s="6">
        <v>118982</v>
      </c>
      <c r="K18" s="7">
        <f t="shared" ref="K18:K32" si="22">SUM(G18:J18)</f>
        <v>118982</v>
      </c>
      <c r="L18" s="8">
        <f>B18-G18</f>
        <v>0</v>
      </c>
      <c r="M18" s="8">
        <f t="shared" ref="M18:P19" si="23">C18-H18</f>
        <v>0</v>
      </c>
      <c r="N18" s="8">
        <f t="shared" si="23"/>
        <v>894661.8</v>
      </c>
      <c r="O18" s="8">
        <f t="shared" si="23"/>
        <v>602257.19999999995</v>
      </c>
      <c r="P18" s="8">
        <f t="shared" si="23"/>
        <v>1496919</v>
      </c>
      <c r="Q18" s="9"/>
    </row>
    <row r="19" spans="1:18" ht="25.5">
      <c r="A19" s="73" t="s">
        <v>39</v>
      </c>
      <c r="B19" s="115">
        <f>B20+B21</f>
        <v>0</v>
      </c>
      <c r="C19" s="63">
        <v>30641.8</v>
      </c>
      <c r="D19" s="63"/>
      <c r="E19" s="63">
        <v>94000</v>
      </c>
      <c r="F19" s="116">
        <f>SUM(B19:E19)</f>
        <v>124641.8</v>
      </c>
      <c r="G19" s="115"/>
      <c r="H19" s="63"/>
      <c r="I19" s="63"/>
      <c r="J19" s="63"/>
      <c r="K19" s="116">
        <f t="shared" si="22"/>
        <v>0</v>
      </c>
      <c r="L19" s="117">
        <f>B19-G19</f>
        <v>0</v>
      </c>
      <c r="M19" s="117">
        <f t="shared" si="23"/>
        <v>30641.8</v>
      </c>
      <c r="N19" s="117">
        <f t="shared" si="23"/>
        <v>0</v>
      </c>
      <c r="O19" s="117">
        <f t="shared" si="23"/>
        <v>94000</v>
      </c>
      <c r="P19" s="117">
        <f t="shared" si="23"/>
        <v>124641.8</v>
      </c>
      <c r="Q19" s="9"/>
    </row>
    <row r="20" spans="1:18">
      <c r="A20" s="37" t="s">
        <v>21</v>
      </c>
      <c r="B20" s="118"/>
      <c r="C20" s="119"/>
      <c r="D20" s="119"/>
      <c r="E20" s="119">
        <f>100000</f>
        <v>100000</v>
      </c>
      <c r="F20" s="120">
        <f t="shared" si="18"/>
        <v>100000</v>
      </c>
      <c r="G20" s="118"/>
      <c r="H20" s="119"/>
      <c r="I20" s="119"/>
      <c r="J20" s="119">
        <f>J21</f>
        <v>100000</v>
      </c>
      <c r="K20" s="119">
        <f>J20</f>
        <v>100000</v>
      </c>
      <c r="L20" s="121">
        <f t="shared" ref="L20:O20" si="24">B20-G20</f>
        <v>0</v>
      </c>
      <c r="M20" s="119">
        <f t="shared" si="24"/>
        <v>0</v>
      </c>
      <c r="N20" s="119">
        <f t="shared" si="24"/>
        <v>0</v>
      </c>
      <c r="O20" s="119">
        <f t="shared" si="24"/>
        <v>0</v>
      </c>
      <c r="P20" s="122">
        <f t="shared" ref="P20:P32" si="25">SUM(L20:O20)</f>
        <v>0</v>
      </c>
      <c r="Q20" s="9"/>
    </row>
    <row r="21" spans="1:18" ht="25.5">
      <c r="A21" s="13" t="s">
        <v>22</v>
      </c>
      <c r="B21" s="6"/>
      <c r="C21" s="6"/>
      <c r="D21" s="6"/>
      <c r="E21" s="6">
        <v>100000</v>
      </c>
      <c r="F21" s="6">
        <f>C21+E21</f>
        <v>100000</v>
      </c>
      <c r="G21" s="6"/>
      <c r="H21" s="6"/>
      <c r="I21" s="6"/>
      <c r="J21" s="6">
        <v>100000</v>
      </c>
      <c r="K21" s="6">
        <f>J21</f>
        <v>100000</v>
      </c>
      <c r="L21" s="6"/>
      <c r="M21" s="6"/>
      <c r="N21" s="6"/>
      <c r="O21" s="6"/>
      <c r="P21" s="6"/>
      <c r="Q21" s="55"/>
    </row>
    <row r="22" spans="1:18" ht="27">
      <c r="A22" s="30" t="s">
        <v>37</v>
      </c>
      <c r="B22" s="61"/>
      <c r="C22" s="62"/>
      <c r="D22" s="62"/>
      <c r="E22" s="66">
        <f>E23</f>
        <v>2407138.7999999998</v>
      </c>
      <c r="F22" s="67">
        <f>F23</f>
        <v>2407138.7999999998</v>
      </c>
      <c r="G22" s="68"/>
      <c r="H22" s="66"/>
      <c r="I22" s="66"/>
      <c r="J22" s="66">
        <f>J23</f>
        <v>77591</v>
      </c>
      <c r="K22" s="67">
        <f>K23</f>
        <v>77591</v>
      </c>
      <c r="L22" s="66"/>
      <c r="M22" s="66"/>
      <c r="N22" s="66"/>
      <c r="O22" s="66">
        <f>E22</f>
        <v>2407138.7999999998</v>
      </c>
      <c r="P22" s="69">
        <f>O22</f>
        <v>2407138.7999999998</v>
      </c>
      <c r="Q22" s="52"/>
    </row>
    <row r="23" spans="1:18" ht="25.5">
      <c r="A23" s="64" t="s">
        <v>38</v>
      </c>
      <c r="B23" s="65"/>
      <c r="C23" s="65"/>
      <c r="D23" s="65"/>
      <c r="E23" s="65">
        <v>2407138.7999999998</v>
      </c>
      <c r="F23" s="63">
        <f>E23</f>
        <v>2407138.7999999998</v>
      </c>
      <c r="G23" s="63"/>
      <c r="H23" s="63"/>
      <c r="I23" s="63"/>
      <c r="J23" s="63">
        <v>77591</v>
      </c>
      <c r="K23" s="63">
        <f>J23</f>
        <v>77591</v>
      </c>
      <c r="L23" s="63">
        <f>B23-G23</f>
        <v>0</v>
      </c>
      <c r="M23" s="63"/>
      <c r="N23" s="63"/>
      <c r="O23" s="63">
        <f>E23</f>
        <v>2407138.7999999998</v>
      </c>
      <c r="P23" s="57">
        <f>O23</f>
        <v>2407138.7999999998</v>
      </c>
      <c r="Q23" s="55"/>
    </row>
    <row r="24" spans="1:18" ht="40.5">
      <c r="A24" s="37" t="s">
        <v>36</v>
      </c>
      <c r="B24" s="56"/>
      <c r="C24" s="58">
        <f>C25</f>
        <v>8613207</v>
      </c>
      <c r="D24" s="58">
        <f>D25+D26</f>
        <v>1143113.6499999999</v>
      </c>
      <c r="E24" s="57"/>
      <c r="F24" s="59">
        <f>SUM(B24:E24)</f>
        <v>9756320.6500000004</v>
      </c>
      <c r="G24" s="56"/>
      <c r="H24" s="57"/>
      <c r="I24" s="58">
        <f>I26</f>
        <v>186090.65</v>
      </c>
      <c r="J24" s="57"/>
      <c r="K24" s="59">
        <f>SUM(G24:J24)</f>
        <v>186090.65</v>
      </c>
      <c r="L24" s="60"/>
      <c r="M24" s="58">
        <f>M25</f>
        <v>8613207</v>
      </c>
      <c r="N24" s="58">
        <f>N25</f>
        <v>957023</v>
      </c>
      <c r="O24" s="58"/>
      <c r="P24" s="84">
        <f>M24+N24</f>
        <v>9570230</v>
      </c>
      <c r="Q24" s="9"/>
    </row>
    <row r="25" spans="1:18" ht="38.25">
      <c r="A25" s="13" t="s">
        <v>43</v>
      </c>
      <c r="B25" s="5"/>
      <c r="C25" s="6">
        <v>8613207</v>
      </c>
      <c r="D25" s="6">
        <v>957023</v>
      </c>
      <c r="E25" s="6"/>
      <c r="F25" s="7">
        <f>SUM(B25:E25)</f>
        <v>9570230</v>
      </c>
      <c r="G25" s="5"/>
      <c r="H25" s="6"/>
      <c r="I25" s="6"/>
      <c r="J25" s="6"/>
      <c r="K25" s="7">
        <f>SUM(G25:J25)</f>
        <v>0</v>
      </c>
      <c r="L25" s="8">
        <f>B25-G25</f>
        <v>0</v>
      </c>
      <c r="M25" s="8">
        <f t="shared" ref="M25:P25" si="26">C25-H25</f>
        <v>8613207</v>
      </c>
      <c r="N25" s="8">
        <f t="shared" si="26"/>
        <v>957023</v>
      </c>
      <c r="O25" s="8">
        <f t="shared" si="26"/>
        <v>0</v>
      </c>
      <c r="P25" s="8">
        <f t="shared" si="26"/>
        <v>9570230</v>
      </c>
      <c r="Q25" s="9"/>
    </row>
    <row r="26" spans="1:18" ht="39" thickBot="1">
      <c r="A26" s="48" t="s">
        <v>47</v>
      </c>
      <c r="B26" s="49"/>
      <c r="C26" s="51"/>
      <c r="D26" s="51">
        <v>186090.65</v>
      </c>
      <c r="E26" s="51"/>
      <c r="F26" s="123">
        <f>D26</f>
        <v>186090.65</v>
      </c>
      <c r="G26" s="49"/>
      <c r="H26" s="51"/>
      <c r="I26" s="51">
        <v>186090.65</v>
      </c>
      <c r="J26" s="51"/>
      <c r="K26" s="123">
        <f>I26</f>
        <v>186090.65</v>
      </c>
      <c r="L26" s="51"/>
      <c r="M26" s="51"/>
      <c r="N26" s="51"/>
      <c r="O26" s="51"/>
      <c r="P26" s="123"/>
      <c r="Q26" s="52"/>
    </row>
    <row r="27" spans="1:18" s="2" customFormat="1" ht="51">
      <c r="A27" s="77" t="s">
        <v>25</v>
      </c>
      <c r="B27" s="75">
        <f>B28+B29+B30</f>
        <v>554249.36</v>
      </c>
      <c r="C27" s="75">
        <f>C28+C29</f>
        <v>1130836.51</v>
      </c>
      <c r="D27" s="75">
        <f t="shared" ref="D27:E27" si="27">D28+D29</f>
        <v>0</v>
      </c>
      <c r="E27" s="75">
        <f t="shared" si="27"/>
        <v>26471274.5</v>
      </c>
      <c r="F27" s="75">
        <f>B27+C27+D27+E27</f>
        <v>28156360.370000001</v>
      </c>
      <c r="G27" s="75">
        <f>G29+G28</f>
        <v>348803.84000000003</v>
      </c>
      <c r="H27" s="75">
        <f>H29+H28</f>
        <v>698424.39</v>
      </c>
      <c r="I27" s="75">
        <f>I29+I28</f>
        <v>0</v>
      </c>
      <c r="J27" s="75">
        <f>J29+J28</f>
        <v>22182545.309999999</v>
      </c>
      <c r="K27" s="75">
        <f>G27+H27+I27+J27</f>
        <v>23229773.539999999</v>
      </c>
      <c r="L27" s="75">
        <f>L29+L28</f>
        <v>138851.51999999996</v>
      </c>
      <c r="M27" s="75">
        <f>M29+M28</f>
        <v>432412.12</v>
      </c>
      <c r="N27" s="75">
        <f>N29+N28</f>
        <v>0</v>
      </c>
      <c r="O27" s="75">
        <f>O29+O28</f>
        <v>4288729.1900000013</v>
      </c>
      <c r="P27" s="75">
        <f>P29+P28</f>
        <v>4859992.8300000019</v>
      </c>
      <c r="Q27" s="76"/>
    </row>
    <row r="28" spans="1:18" s="2" customFormat="1" ht="38.25">
      <c r="A28" s="96" t="s">
        <v>44</v>
      </c>
      <c r="B28" s="97"/>
      <c r="C28" s="97"/>
      <c r="D28" s="97"/>
      <c r="E28" s="97">
        <v>632868</v>
      </c>
      <c r="F28" s="97">
        <f>B28+C28+D28+E28</f>
        <v>632868</v>
      </c>
      <c r="G28" s="97"/>
      <c r="H28" s="97"/>
      <c r="I28" s="97"/>
      <c r="J28" s="97">
        <v>408936</v>
      </c>
      <c r="K28" s="97">
        <f>J28</f>
        <v>408936</v>
      </c>
      <c r="L28" s="97">
        <f>B28-G28</f>
        <v>0</v>
      </c>
      <c r="M28" s="97">
        <f t="shared" ref="M28:P29" si="28">C28-H28</f>
        <v>0</v>
      </c>
      <c r="N28" s="97">
        <f t="shared" si="28"/>
        <v>0</v>
      </c>
      <c r="O28" s="97">
        <f t="shared" si="28"/>
        <v>223932</v>
      </c>
      <c r="P28" s="97">
        <f t="shared" si="28"/>
        <v>223932</v>
      </c>
      <c r="Q28" s="98"/>
      <c r="R28" s="99"/>
    </row>
    <row r="29" spans="1:18" s="11" customFormat="1" ht="81.75" customHeight="1">
      <c r="A29" s="100" t="s">
        <v>26</v>
      </c>
      <c r="B29" s="101">
        <f>465371.43+22283.93</f>
        <v>487655.36</v>
      </c>
      <c r="C29" s="102">
        <v>1130836.51</v>
      </c>
      <c r="D29" s="102"/>
      <c r="E29" s="102">
        <v>25838406.5</v>
      </c>
      <c r="F29" s="103">
        <f>SUM(B29:E29)</f>
        <v>27456898.370000001</v>
      </c>
      <c r="G29" s="101">
        <v>348803.84000000003</v>
      </c>
      <c r="H29" s="102">
        <f>698114.88+309.51</f>
        <v>698424.39</v>
      </c>
      <c r="I29" s="102"/>
      <c r="J29" s="102">
        <v>21773609.309999999</v>
      </c>
      <c r="K29" s="103">
        <f>G29+H29+J29</f>
        <v>22820837.539999999</v>
      </c>
      <c r="L29" s="104">
        <f>B29-G29</f>
        <v>138851.51999999996</v>
      </c>
      <c r="M29" s="104">
        <f t="shared" si="28"/>
        <v>432412.12</v>
      </c>
      <c r="N29" s="104">
        <f t="shared" si="28"/>
        <v>0</v>
      </c>
      <c r="O29" s="104">
        <f t="shared" si="28"/>
        <v>4064797.1900000013</v>
      </c>
      <c r="P29" s="104">
        <f>F29-K29</f>
        <v>4636060.8300000019</v>
      </c>
      <c r="Q29" s="105"/>
      <c r="R29" s="106"/>
    </row>
    <row r="30" spans="1:18" s="11" customFormat="1" ht="55.5" customHeight="1" thickBot="1">
      <c r="A30" s="107" t="s">
        <v>46</v>
      </c>
      <c r="B30" s="108">
        <v>66594</v>
      </c>
      <c r="C30" s="109"/>
      <c r="D30" s="109"/>
      <c r="E30" s="109"/>
      <c r="F30" s="110"/>
      <c r="G30" s="108"/>
      <c r="H30" s="109"/>
      <c r="I30" s="109"/>
      <c r="J30" s="109"/>
      <c r="K30" s="111"/>
      <c r="L30" s="109"/>
      <c r="M30" s="112"/>
      <c r="N30" s="112"/>
      <c r="O30" s="112"/>
      <c r="P30" s="113"/>
      <c r="Q30" s="114"/>
      <c r="R30" s="106"/>
    </row>
    <row r="31" spans="1:18" ht="78.75" customHeight="1" thickBot="1">
      <c r="A31" s="18" t="s">
        <v>27</v>
      </c>
      <c r="B31" s="19">
        <f>B32</f>
        <v>0</v>
      </c>
      <c r="C31" s="19">
        <f t="shared" ref="C31:E31" si="29">C32</f>
        <v>0</v>
      </c>
      <c r="D31" s="19">
        <f t="shared" si="29"/>
        <v>0</v>
      </c>
      <c r="E31" s="19">
        <f t="shared" si="29"/>
        <v>1600</v>
      </c>
      <c r="F31" s="21">
        <f t="shared" ref="F31:F32" si="30">SUM(B31:E31)</f>
        <v>1600</v>
      </c>
      <c r="G31" s="72">
        <f>G32</f>
        <v>0</v>
      </c>
      <c r="H31" s="72">
        <f t="shared" ref="H31:K31" si="31">H32</f>
        <v>0</v>
      </c>
      <c r="I31" s="72">
        <f t="shared" si="31"/>
        <v>0</v>
      </c>
      <c r="J31" s="72">
        <f t="shared" si="31"/>
        <v>1600</v>
      </c>
      <c r="K31" s="72">
        <f t="shared" si="31"/>
        <v>1600</v>
      </c>
      <c r="L31" s="22">
        <f t="shared" ref="L31:O35" si="32">B31-G31</f>
        <v>0</v>
      </c>
      <c r="M31" s="20">
        <f t="shared" si="32"/>
        <v>0</v>
      </c>
      <c r="N31" s="20">
        <f t="shared" si="32"/>
        <v>0</v>
      </c>
      <c r="O31" s="20">
        <f t="shared" si="32"/>
        <v>0</v>
      </c>
      <c r="P31" s="23">
        <f t="shared" si="25"/>
        <v>0</v>
      </c>
      <c r="Q31" s="24"/>
    </row>
    <row r="32" spans="1:18" ht="123" customHeight="1">
      <c r="A32" s="43" t="s">
        <v>28</v>
      </c>
      <c r="B32" s="25"/>
      <c r="C32" s="26"/>
      <c r="D32" s="26"/>
      <c r="E32" s="26">
        <v>1600</v>
      </c>
      <c r="F32" s="28">
        <f t="shared" si="30"/>
        <v>1600</v>
      </c>
      <c r="G32" s="45"/>
      <c r="H32" s="45"/>
      <c r="I32" s="45"/>
      <c r="J32" s="45">
        <v>1600</v>
      </c>
      <c r="K32" s="45">
        <f t="shared" si="22"/>
        <v>1600</v>
      </c>
      <c r="L32" s="27">
        <f t="shared" si="32"/>
        <v>0</v>
      </c>
      <c r="M32" s="26">
        <f t="shared" si="32"/>
        <v>0</v>
      </c>
      <c r="N32" s="26">
        <f t="shared" si="32"/>
        <v>0</v>
      </c>
      <c r="O32" s="26">
        <f t="shared" si="32"/>
        <v>0</v>
      </c>
      <c r="P32" s="28">
        <f t="shared" si="25"/>
        <v>0</v>
      </c>
      <c r="Q32" s="29"/>
    </row>
    <row r="33" spans="1:17" ht="123" customHeight="1">
      <c r="A33" s="44" t="s">
        <v>29</v>
      </c>
      <c r="B33" s="70">
        <f>B34+B35</f>
        <v>0</v>
      </c>
      <c r="C33" s="70">
        <f>C34+C35</f>
        <v>22550</v>
      </c>
      <c r="D33" s="70">
        <f t="shared" ref="D33:E33" si="33">D34+D35</f>
        <v>34483</v>
      </c>
      <c r="E33" s="70">
        <f t="shared" si="33"/>
        <v>5637.5</v>
      </c>
      <c r="F33" s="71">
        <f>C33+E33+D33</f>
        <v>62670.5</v>
      </c>
      <c r="G33" s="70">
        <f>G34+G35</f>
        <v>0</v>
      </c>
      <c r="H33" s="70">
        <f t="shared" ref="H33:J33" si="34">H34+H35</f>
        <v>10719.52</v>
      </c>
      <c r="I33" s="70">
        <f t="shared" si="34"/>
        <v>34483</v>
      </c>
      <c r="J33" s="70">
        <f t="shared" si="34"/>
        <v>2679.88</v>
      </c>
      <c r="K33" s="70">
        <f>G33+H33+I33+J33</f>
        <v>47882.400000000001</v>
      </c>
      <c r="L33" s="70">
        <f>B33-G33</f>
        <v>0</v>
      </c>
      <c r="M33" s="70">
        <f t="shared" si="32"/>
        <v>11830.48</v>
      </c>
      <c r="N33" s="70">
        <f t="shared" si="32"/>
        <v>0</v>
      </c>
      <c r="O33" s="70">
        <f t="shared" si="32"/>
        <v>2957.62</v>
      </c>
      <c r="P33" s="70">
        <f t="shared" ref="P33:P35" si="35">F33-K33</f>
        <v>14788.099999999999</v>
      </c>
      <c r="Q33" s="47"/>
    </row>
    <row r="34" spans="1:17" ht="123" customHeight="1">
      <c r="A34" s="78" t="s">
        <v>30</v>
      </c>
      <c r="B34" s="79">
        <f>B35</f>
        <v>0</v>
      </c>
      <c r="C34" s="79">
        <v>21439.040000000001</v>
      </c>
      <c r="D34" s="79">
        <v>34483</v>
      </c>
      <c r="E34" s="79">
        <f>5359.76</f>
        <v>5359.76</v>
      </c>
      <c r="F34" s="79">
        <f>C34+D34+E34</f>
        <v>61281.8</v>
      </c>
      <c r="G34" s="27"/>
      <c r="H34" s="26">
        <v>10719.52</v>
      </c>
      <c r="I34" s="26">
        <v>34483</v>
      </c>
      <c r="J34" s="26">
        <v>2679.88</v>
      </c>
      <c r="K34" s="28">
        <f>H34+I34+J34</f>
        <v>47882.400000000001</v>
      </c>
      <c r="L34" s="79">
        <f>B34-G34</f>
        <v>0</v>
      </c>
      <c r="M34" s="79">
        <f t="shared" si="32"/>
        <v>10719.52</v>
      </c>
      <c r="N34" s="79">
        <f t="shared" si="32"/>
        <v>0</v>
      </c>
      <c r="O34" s="79">
        <f t="shared" si="32"/>
        <v>2679.88</v>
      </c>
      <c r="P34" s="79">
        <f t="shared" si="35"/>
        <v>13399.400000000001</v>
      </c>
      <c r="Q34" s="47"/>
    </row>
    <row r="35" spans="1:17" ht="123" customHeight="1">
      <c r="A35" s="46" t="s">
        <v>45</v>
      </c>
      <c r="B35" s="45"/>
      <c r="C35" s="45">
        <v>1110.96</v>
      </c>
      <c r="D35" s="45"/>
      <c r="E35" s="45">
        <v>277.74</v>
      </c>
      <c r="F35" s="45">
        <f>C35+E35</f>
        <v>1388.7</v>
      </c>
      <c r="G35" s="45"/>
      <c r="H35" s="45"/>
      <c r="I35" s="45"/>
      <c r="J35" s="45"/>
      <c r="K35" s="45"/>
      <c r="L35" s="45">
        <f>B35-G35</f>
        <v>0</v>
      </c>
      <c r="M35" s="45">
        <f t="shared" si="32"/>
        <v>1110.96</v>
      </c>
      <c r="N35" s="45">
        <f t="shared" si="32"/>
        <v>0</v>
      </c>
      <c r="O35" s="45">
        <f t="shared" si="32"/>
        <v>277.74</v>
      </c>
      <c r="P35" s="45">
        <f t="shared" si="35"/>
        <v>1388.7</v>
      </c>
      <c r="Q35" s="83"/>
    </row>
    <row r="36" spans="1:17" s="2" customFormat="1" ht="26.25" thickBot="1">
      <c r="A36" s="80" t="s">
        <v>9</v>
      </c>
      <c r="B36" s="81">
        <f>B7+B12+B27+B31+B32</f>
        <v>554249.36</v>
      </c>
      <c r="C36" s="81">
        <f>C7+C12+C27+C31+C32+C33</f>
        <v>10402627.310000001</v>
      </c>
      <c r="D36" s="81">
        <f>D7+D12+D27+D31+D32+D33</f>
        <v>7133151.4499999993</v>
      </c>
      <c r="E36" s="81">
        <f>E7+E12+E27+E31+E33+E20</f>
        <v>53417810.960000001</v>
      </c>
      <c r="F36" s="81">
        <f>F7+F12+F27+F31+F33+F20</f>
        <v>71507839.079999998</v>
      </c>
      <c r="G36" s="81">
        <f>G7+G12+G27+G31+G32</f>
        <v>348803.84000000003</v>
      </c>
      <c r="H36" s="81">
        <f>H7+H12+H31+H32+H27</f>
        <v>948424.39</v>
      </c>
      <c r="I36" s="81">
        <f>I7+I12+I27+I31+I32</f>
        <v>2582426.38</v>
      </c>
      <c r="J36" s="81">
        <f>J7+J12+J27+J31+J32</f>
        <v>37121168.239999995</v>
      </c>
      <c r="K36" s="81">
        <f>K7+K12+K27+K31+K32</f>
        <v>41000822.850000001</v>
      </c>
      <c r="L36" s="81">
        <f>L7+L12+L27+L31+L32</f>
        <v>138851.51999999996</v>
      </c>
      <c r="M36" s="81">
        <f>M27+M33+M12</f>
        <v>9088091.4000000004</v>
      </c>
      <c r="N36" s="81">
        <f>N7+N12+N27+N31+N32</f>
        <v>4516242.07</v>
      </c>
      <c r="O36" s="81">
        <f>O7+O12+O27+O31+O33</f>
        <v>16273153.840000002</v>
      </c>
      <c r="P36" s="81">
        <f>P7+P12+P27+P31+P33</f>
        <v>30371730.830000006</v>
      </c>
      <c r="Q36" s="82"/>
    </row>
    <row r="38" spans="1:17">
      <c r="A38" s="1" t="s">
        <v>31</v>
      </c>
      <c r="C38" s="74"/>
      <c r="D38" s="74"/>
      <c r="F38" s="1" t="s">
        <v>32</v>
      </c>
    </row>
    <row r="39" spans="1:17">
      <c r="O39" s="74"/>
    </row>
    <row r="40" spans="1:17" ht="16.5">
      <c r="A40" s="41" t="s">
        <v>33</v>
      </c>
      <c r="B40" s="42"/>
    </row>
    <row r="41" spans="1:17" ht="16.5">
      <c r="A41" s="41" t="s">
        <v>34</v>
      </c>
      <c r="B41" s="42"/>
      <c r="F41" s="124"/>
    </row>
    <row r="42" spans="1:17" ht="16.5">
      <c r="A42" s="41"/>
      <c r="B42" s="42"/>
    </row>
    <row r="43" spans="1:17" ht="16.5">
      <c r="A43" s="41"/>
      <c r="B43" s="42"/>
    </row>
    <row r="44" spans="1:17" ht="16.5">
      <c r="A44" s="41" t="s">
        <v>35</v>
      </c>
      <c r="B44" s="4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2021-02-11T10:33:49Z</cp:lastPrinted>
  <dcterms:created xsi:type="dcterms:W3CDTF">2008-02-18T07:33:24Z</dcterms:created>
  <dcterms:modified xsi:type="dcterms:W3CDTF">2021-02-19T05:38:39Z</dcterms:modified>
</cp:coreProperties>
</file>