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335" yWindow="255" windowWidth="14910" windowHeight="11850"/>
  </bookViews>
  <sheets>
    <sheet name="прил.1" sheetId="12" r:id="rId1"/>
  </sheets>
  <calcPr calcId="125725"/>
</workbook>
</file>

<file path=xl/calcChain.xml><?xml version="1.0" encoding="utf-8"?>
<calcChain xmlns="http://schemas.openxmlformats.org/spreadsheetml/2006/main">
  <c r="N19" i="12"/>
  <c r="K29"/>
  <c r="K24" l="1"/>
  <c r="F24"/>
  <c r="C22"/>
  <c r="D22"/>
  <c r="E22"/>
  <c r="G22"/>
  <c r="H22"/>
  <c r="I22"/>
  <c r="J22"/>
  <c r="Q22"/>
  <c r="B22"/>
  <c r="K19" l="1"/>
  <c r="K18"/>
  <c r="K17" s="1"/>
  <c r="K9"/>
  <c r="K10"/>
  <c r="K11"/>
  <c r="K8"/>
  <c r="I7"/>
  <c r="J7"/>
  <c r="H7"/>
  <c r="G12"/>
  <c r="J13"/>
  <c r="I17"/>
  <c r="J17"/>
  <c r="L14"/>
  <c r="E20"/>
  <c r="G20"/>
  <c r="C29"/>
  <c r="C27" s="1"/>
  <c r="D27"/>
  <c r="E27"/>
  <c r="B27"/>
  <c r="D7"/>
  <c r="E16"/>
  <c r="E13" s="1"/>
  <c r="F28"/>
  <c r="O18"/>
  <c r="N23"/>
  <c r="N22" s="1"/>
  <c r="M23"/>
  <c r="M22" s="1"/>
  <c r="L23"/>
  <c r="L22" s="1"/>
  <c r="O9"/>
  <c r="M19"/>
  <c r="K23"/>
  <c r="K22" s="1"/>
  <c r="F30"/>
  <c r="F15"/>
  <c r="F16"/>
  <c r="F14"/>
  <c r="F9"/>
  <c r="F10"/>
  <c r="F11"/>
  <c r="F8"/>
  <c r="C7"/>
  <c r="E7"/>
  <c r="B7"/>
  <c r="K16"/>
  <c r="N16"/>
  <c r="O23"/>
  <c r="O22" s="1"/>
  <c r="C17"/>
  <c r="B29"/>
  <c r="L29" s="1"/>
  <c r="L27" s="1"/>
  <c r="N14"/>
  <c r="D17"/>
  <c r="O14"/>
  <c r="K30"/>
  <c r="J27"/>
  <c r="H27"/>
  <c r="I27"/>
  <c r="G27"/>
  <c r="O29"/>
  <c r="G7"/>
  <c r="H17"/>
  <c r="O33"/>
  <c r="N33"/>
  <c r="M33"/>
  <c r="O32"/>
  <c r="N32"/>
  <c r="M32"/>
  <c r="K33"/>
  <c r="K32"/>
  <c r="H31"/>
  <c r="I31"/>
  <c r="J31"/>
  <c r="G31"/>
  <c r="F27" l="1"/>
  <c r="K27"/>
  <c r="G34"/>
  <c r="N17"/>
  <c r="F29"/>
  <c r="M17"/>
  <c r="F13"/>
  <c r="K7"/>
  <c r="F7"/>
  <c r="F23"/>
  <c r="F22" s="1"/>
  <c r="P23"/>
  <c r="P22" s="1"/>
  <c r="K31"/>
  <c r="F32"/>
  <c r="M11"/>
  <c r="N11"/>
  <c r="O11"/>
  <c r="L11"/>
  <c r="M10"/>
  <c r="N10"/>
  <c r="O10"/>
  <c r="L10"/>
  <c r="M9"/>
  <c r="N9"/>
  <c r="L9"/>
  <c r="M8"/>
  <c r="N8"/>
  <c r="O8"/>
  <c r="L8"/>
  <c r="O19"/>
  <c r="P19" s="1"/>
  <c r="F33"/>
  <c r="C31"/>
  <c r="D31"/>
  <c r="E31"/>
  <c r="B31"/>
  <c r="K28"/>
  <c r="B17"/>
  <c r="L17" s="1"/>
  <c r="C20"/>
  <c r="C13"/>
  <c r="E17"/>
  <c r="E12" s="1"/>
  <c r="D20"/>
  <c r="H20"/>
  <c r="I20"/>
  <c r="J20"/>
  <c r="J12" s="1"/>
  <c r="J34" s="1"/>
  <c r="B20"/>
  <c r="F19"/>
  <c r="L7" l="1"/>
  <c r="E34"/>
  <c r="M7"/>
  <c r="C12"/>
  <c r="C34" s="1"/>
  <c r="O7"/>
  <c r="F31"/>
  <c r="N7"/>
  <c r="P9"/>
  <c r="P11"/>
  <c r="F17"/>
  <c r="O28"/>
  <c r="P28" s="1"/>
  <c r="N26"/>
  <c r="N25" s="1"/>
  <c r="M26"/>
  <c r="O16"/>
  <c r="P32"/>
  <c r="I25"/>
  <c r="O15"/>
  <c r="D25"/>
  <c r="C25"/>
  <c r="F26"/>
  <c r="O31"/>
  <c r="P33"/>
  <c r="K25" l="1"/>
  <c r="F25"/>
  <c r="P26"/>
  <c r="M31"/>
  <c r="P31" s="1"/>
  <c r="M25"/>
  <c r="P25" s="1"/>
  <c r="O27"/>
  <c r="M29"/>
  <c r="M27" s="1"/>
  <c r="P10"/>
  <c r="H13"/>
  <c r="I13"/>
  <c r="B13"/>
  <c r="B12" s="1"/>
  <c r="B34" s="1"/>
  <c r="L18"/>
  <c r="M18"/>
  <c r="N18"/>
  <c r="O17"/>
  <c r="O21"/>
  <c r="O20" s="1"/>
  <c r="N21"/>
  <c r="N20" s="1"/>
  <c r="M21"/>
  <c r="M20" s="1"/>
  <c r="L21"/>
  <c r="L20" s="1"/>
  <c r="K21"/>
  <c r="K20" s="1"/>
  <c r="F18"/>
  <c r="F21"/>
  <c r="F20" s="1"/>
  <c r="F12" s="1"/>
  <c r="F34" s="1"/>
  <c r="L16"/>
  <c r="P16" s="1"/>
  <c r="N15"/>
  <c r="M15"/>
  <c r="L15"/>
  <c r="M14"/>
  <c r="K15"/>
  <c r="K14"/>
  <c r="D13"/>
  <c r="N29"/>
  <c r="N27" s="1"/>
  <c r="D12" l="1"/>
  <c r="D34" s="1"/>
  <c r="I12"/>
  <c r="I34" s="1"/>
  <c r="H12"/>
  <c r="H34" s="1"/>
  <c r="K13"/>
  <c r="K12" s="1"/>
  <c r="K34" s="1"/>
  <c r="K40" s="1"/>
  <c r="N13"/>
  <c r="P8"/>
  <c r="P7" s="1"/>
  <c r="M13"/>
  <c r="L13"/>
  <c r="P29"/>
  <c r="P27" s="1"/>
  <c r="O13"/>
  <c r="O12" s="1"/>
  <c r="O34" s="1"/>
  <c r="P21"/>
  <c r="P20" s="1"/>
  <c r="P14"/>
  <c r="P18"/>
  <c r="P17"/>
  <c r="P15"/>
  <c r="M12" l="1"/>
  <c r="M34" s="1"/>
  <c r="L12"/>
  <c r="L34" s="1"/>
  <c r="N12"/>
  <c r="N34" s="1"/>
  <c r="P13"/>
  <c r="P12" s="1"/>
  <c r="P34" s="1"/>
</calcChain>
</file>

<file path=xl/sharedStrings.xml><?xml version="1.0" encoding="utf-8"?>
<sst xmlns="http://schemas.openxmlformats.org/spreadsheetml/2006/main" count="55" uniqueCount="47">
  <si>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</si>
  <si>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</si>
  <si>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</si>
  <si>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</si>
  <si>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</si>
  <si>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</si>
  <si>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</si>
  <si>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</si>
  <si>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</si>
  <si>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</si>
  <si>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</si>
  <si>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</si>
  <si>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"Развитие сферы культуры, спорта и делам молодёжи сельского поселения Леуши на 2020 -2025 годы и на период 2030 года"</t>
  </si>
  <si>
    <t>Муниципальная программа "Создание условий для комфортного проживания жителей сельского поселения Леуши на 2020-2025 годы и на период 2030 года.</t>
  </si>
  <si>
    <t>Основное мероприятие "Содержание дорог общего пользования"</t>
  </si>
  <si>
    <t>Основное мероприятие "Капитальный ремонт муниципального жилищного фонда"</t>
  </si>
  <si>
    <t>Муниципальная программа "Развитие муниципальной службы в сельском поселении Леуши на 2020-2025 годы и на период до 2030 года"</t>
  </si>
  <si>
    <t>Основное мероприятие "Организация деятельности органов местного самоуправления муниципального образования сельское поселение Леуши, муниципального казённого учреждения "Административно-хозяйственная служба"</t>
  </si>
  <si>
    <t>Муниципальная программа «О привлечении граждан и их объеденений к участию в обеспечении охраны общественного порядка ( О добровольных народных дружинах ) на территории сельского поселения Леуши на 2020-2025 годы и на период до 2030 года</t>
  </si>
  <si>
    <t>Основное мероприятие " Материальное стимулирование граждан, участвующих в охране общественного порядка на территории сельского поселения Леуши".</t>
  </si>
  <si>
    <t>Глава сельского поселения Леуши</t>
  </si>
  <si>
    <t>П.Н. Злыгостев</t>
  </si>
  <si>
    <t>Исполнитель: экономист</t>
  </si>
  <si>
    <t>Алёна Викторовна Ермакова</t>
  </si>
  <si>
    <t>8(34677)37-250</t>
  </si>
  <si>
    <t>Подпрограмма "Формирование комфортной городской среды"</t>
  </si>
  <si>
    <t xml:space="preserve">Основное мероприятие"Благоустройство общественных территорий" </t>
  </si>
  <si>
    <t>Основное мероприятие"Развитие массовой физической культуры и спорта, спортивной инфраструктуры , пропаганда здорового образа жизни"</t>
  </si>
  <si>
    <t>Основное мероприятие"Дополнительное пенсионное обеспечение отдельных категорий граждан"</t>
  </si>
  <si>
    <t>Основное мероприятие "Возмещение  недополученных доходов и (или) финансовое обеспечение (возмещение) затрат в связи с производством (реализацией) тепловой энергии и оказанием услуг теплоснабжения на территории Кондинского района".</t>
  </si>
  <si>
    <t>Подпрограмма "Благоустройство"</t>
  </si>
  <si>
    <t>Утверждено в бюджете муниципального образования 2021 год</t>
  </si>
  <si>
    <t>Исполнение (касса) на 01.01. 2022</t>
  </si>
  <si>
    <t>о финансировании программных мероприятий в разрезе источников финансирования за 2021 год</t>
  </si>
  <si>
    <t>Основное мероприятие "Развитие культурно-досуговой деятельности учреждениия"</t>
  </si>
  <si>
    <t>Основное мероприятий "Организация деятельности муниципального учреждения"</t>
  </si>
  <si>
    <t>Подпрограмма" Энергосбережение и повышение энергетической эффективности "</t>
  </si>
  <si>
    <t>Основное мероприятие "Подготовка и проведение выборов (голосований)".</t>
  </si>
  <si>
    <t>Основное мероприятие "Обеспечение безопасности дорожного движения"</t>
  </si>
  <si>
    <t>Основное мероприятие "Ремонт дорог общего пользования"</t>
  </si>
  <si>
    <t>Основное мероприятие "Санитарная очистка населённых пунктов с.п. Леуши"</t>
  </si>
  <si>
    <t>Основное мероприятие "Содержание и благоустройства населённых пунктов с.п. Леуши"</t>
  </si>
  <si>
    <t>Подпрограмма "Жилищное хозяйство"</t>
  </si>
  <si>
    <t>Подпрограмма "Дорожное хозяйство"</t>
  </si>
  <si>
    <t>Основное мероприятие "Формирование современной городской среды"</t>
  </si>
  <si>
    <r>
      <t xml:space="preserve">Основное мероприятий </t>
    </r>
    <r>
      <rPr>
        <b/>
        <sz val="10"/>
        <rFont val="Times New Roman"/>
        <family val="1"/>
        <charset val="204"/>
      </rPr>
      <t>"</t>
    </r>
    <r>
      <rPr>
        <sz val="10"/>
        <rFont val="Times New Roman"/>
        <family val="1"/>
        <charset val="204"/>
      </rPr>
      <t>Организация свободного времени молодёжи и развитие ее активности, гражданских принципов и патриотического сознания в молодёжной сфере".</t>
    </r>
  </si>
  <si>
    <t>Основное мероприятие"Личное страхование народных дружинников на период их участия в мероприятиях по охране общественного порядка".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</si>
</sst>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43" fontId="7" fillId="0" borderId="2" xfId="0" applyNumberFormat="1" applyFont="1" applyBorder="1" applyAlignment="1">
      <alignment horizontal="justify" wrapText="1"/>
    </xf>
    <xf numFmtId="43" fontId="7" fillId="0" borderId="1" xfId="0" applyNumberFormat="1" applyFont="1" applyBorder="1" applyAlignment="1">
      <alignment horizontal="justify" wrapText="1"/>
    </xf>
    <xf numFmtId="43" fontId="7" fillId="0" borderId="3" xfId="0" applyNumberFormat="1" applyFont="1" applyBorder="1" applyAlignment="1">
      <alignment horizontal="justify" wrapText="1"/>
    </xf>
    <xf numFmtId="43" fontId="7" fillId="0" borderId="4" xfId="0" applyNumberFormat="1" applyFont="1" applyBorder="1" applyAlignment="1">
      <alignment horizontal="justify" wrapText="1"/>
    </xf>
    <xf numFmtId="43" fontId="7" fillId="0" borderId="5" xfId="0" applyNumberFormat="1" applyFont="1" applyBorder="1" applyAlignment="1">
      <alignment horizontal="justify" wrapText="1"/>
    </xf>
    <xf numFmtId="0" fontId="7" fillId="0" borderId="6" xfId="0" applyFont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7" fillId="0" borderId="8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43" fontId="8" fillId="3" borderId="14" xfId="0" applyNumberFormat="1" applyFont="1" applyFill="1" applyBorder="1" applyAlignment="1">
      <alignment horizontal="justify" wrapText="1"/>
    </xf>
    <xf numFmtId="43" fontId="9" fillId="4" borderId="25" xfId="0" applyNumberFormat="1" applyFont="1" applyFill="1" applyBorder="1" applyAlignment="1">
      <alignment horizontal="justify" wrapText="1"/>
    </xf>
    <xf numFmtId="43" fontId="9" fillId="4" borderId="26" xfId="0" applyNumberFormat="1" applyFont="1" applyFill="1" applyBorder="1" applyAlignment="1">
      <alignment horizontal="justify" wrapText="1"/>
    </xf>
    <xf numFmtId="43" fontId="9" fillId="4" borderId="27" xfId="0" applyNumberFormat="1" applyFont="1" applyFill="1" applyBorder="1" applyAlignment="1">
      <alignment horizontal="justify" wrapText="1"/>
    </xf>
    <xf numFmtId="43" fontId="9" fillId="4" borderId="28" xfId="0" applyNumberFormat="1" applyFont="1" applyFill="1" applyBorder="1" applyAlignment="1">
      <alignment horizontal="justify" wrapText="1"/>
    </xf>
    <xf numFmtId="43" fontId="9" fillId="4" borderId="29" xfId="0" applyNumberFormat="1" applyFont="1" applyFill="1" applyBorder="1" applyAlignment="1">
      <alignment horizontal="justify" wrapText="1"/>
    </xf>
    <xf numFmtId="0" fontId="9" fillId="4" borderId="30" xfId="0" applyFont="1" applyFill="1" applyBorder="1" applyAlignment="1">
      <alignment horizontal="justify" vertical="top" wrapText="1"/>
    </xf>
    <xf numFmtId="43" fontId="9" fillId="4" borderId="2" xfId="0" applyNumberFormat="1" applyFont="1" applyFill="1" applyBorder="1" applyAlignment="1">
      <alignment horizontal="justify" wrapText="1"/>
    </xf>
    <xf numFmtId="43" fontId="9" fillId="4" borderId="5" xfId="0" applyNumberFormat="1" applyFont="1" applyFill="1" applyBorder="1" applyAlignment="1">
      <alignment horizontal="justify" wrapText="1"/>
    </xf>
    <xf numFmtId="0" fontId="9" fillId="4" borderId="6" xfId="0" applyFont="1" applyFill="1" applyBorder="1" applyAlignment="1">
      <alignment horizontal="justify" vertical="top" wrapText="1"/>
    </xf>
    <xf numFmtId="0" fontId="10" fillId="0" borderId="0" xfId="0" applyFont="1"/>
    <xf numFmtId="0" fontId="11" fillId="0" borderId="0" xfId="0" applyFont="1"/>
    <xf numFmtId="0" fontId="7" fillId="3" borderId="38" xfId="0" applyFont="1" applyFill="1" applyBorder="1" applyAlignment="1">
      <alignment horizontal="justify" vertical="top" wrapText="1"/>
    </xf>
    <xf numFmtId="43" fontId="7" fillId="0" borderId="19" xfId="0" applyNumberFormat="1" applyFont="1" applyBorder="1" applyAlignment="1">
      <alignment horizontal="justify" wrapText="1"/>
    </xf>
    <xf numFmtId="43" fontId="7" fillId="0" borderId="20" xfId="0" applyNumberFormat="1" applyFont="1" applyBorder="1" applyAlignment="1">
      <alignment horizontal="justify" wrapText="1"/>
    </xf>
    <xf numFmtId="43" fontId="7" fillId="0" borderId="2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43" fontId="8" fillId="3" borderId="39" xfId="0" applyNumberFormat="1" applyFont="1" applyFill="1" applyBorder="1" applyAlignment="1">
      <alignment horizontal="justify" wrapText="1"/>
    </xf>
    <xf numFmtId="0" fontId="8" fillId="3" borderId="40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3" fontId="7" fillId="5" borderId="2" xfId="0" applyNumberFormat="1" applyFont="1" applyFill="1" applyBorder="1" applyAlignment="1">
      <alignment horizontal="justify" wrapText="1"/>
    </xf>
    <xf numFmtId="43" fontId="7" fillId="5" borderId="1" xfId="0" applyNumberFormat="1" applyFont="1" applyFill="1" applyBorder="1" applyAlignment="1">
      <alignment horizontal="justify" wrapText="1"/>
    </xf>
    <xf numFmtId="43" fontId="7" fillId="4" borderId="2" xfId="0" applyNumberFormat="1" applyFont="1" applyFill="1" applyBorder="1" applyAlignment="1">
      <alignment horizontal="justify" wrapText="1"/>
    </xf>
    <xf numFmtId="43" fontId="7" fillId="4" borderId="1" xfId="0" applyNumberFormat="1" applyFont="1" applyFill="1" applyBorder="1" applyAlignment="1">
      <alignment horizontal="justify" wrapText="1"/>
    </xf>
    <xf numFmtId="43" fontId="8" fillId="4" borderId="1" xfId="0" applyNumberFormat="1" applyFont="1" applyFill="1" applyBorder="1" applyAlignment="1">
      <alignment horizontal="justify" wrapText="1"/>
    </xf>
    <xf numFmtId="43" fontId="8" fillId="4" borderId="3" xfId="0" applyNumberFormat="1" applyFont="1" applyFill="1" applyBorder="1" applyAlignment="1">
      <alignment horizontal="justify" wrapText="1"/>
    </xf>
    <xf numFmtId="43" fontId="7" fillId="4" borderId="4" xfId="0" applyNumberFormat="1" applyFont="1" applyFill="1" applyBorder="1" applyAlignment="1">
      <alignment horizontal="justify" wrapText="1"/>
    </xf>
    <xf numFmtId="43" fontId="7" fillId="6" borderId="1" xfId="0" applyNumberFormat="1" applyFont="1" applyFill="1" applyBorder="1" applyAlignment="1">
      <alignment horizontal="justify" wrapText="1"/>
    </xf>
    <xf numFmtId="43" fontId="7" fillId="0" borderId="1" xfId="0" applyNumberFormat="1" applyFont="1" applyFill="1" applyBorder="1" applyAlignment="1">
      <alignment horizontal="justify" wrapText="1"/>
    </xf>
    <xf numFmtId="43" fontId="8" fillId="5" borderId="1" xfId="0" applyNumberFormat="1" applyFont="1" applyFill="1" applyBorder="1" applyAlignment="1">
      <alignment horizontal="justify" wrapText="1"/>
    </xf>
    <xf numFmtId="43" fontId="8" fillId="5" borderId="3" xfId="0" applyNumberFormat="1" applyFont="1" applyFill="1" applyBorder="1" applyAlignment="1">
      <alignment horizontal="justify" wrapText="1"/>
    </xf>
    <xf numFmtId="43" fontId="8" fillId="5" borderId="4" xfId="0" applyNumberFormat="1" applyFont="1" applyFill="1" applyBorder="1" applyAlignment="1">
      <alignment horizontal="justify" wrapText="1"/>
    </xf>
    <xf numFmtId="43" fontId="8" fillId="5" borderId="5" xfId="0" applyNumberFormat="1" applyFont="1" applyFill="1" applyBorder="1" applyAlignment="1">
      <alignment horizontal="justify" wrapText="1"/>
    </xf>
    <xf numFmtId="43" fontId="8" fillId="4" borderId="19" xfId="0" applyNumberFormat="1" applyFont="1" applyFill="1" applyBorder="1" applyAlignment="1">
      <alignment horizontal="justify" wrapText="1"/>
    </xf>
    <xf numFmtId="43" fontId="8" fillId="3" borderId="1" xfId="0" applyNumberFormat="1" applyFont="1" applyFill="1" applyBorder="1" applyAlignment="1">
      <alignment horizontal="justify" wrapText="1"/>
    </xf>
    <xf numFmtId="43" fontId="8" fillId="3" borderId="5" xfId="0" applyNumberFormat="1" applyFont="1" applyFill="1" applyBorder="1" applyAlignment="1">
      <alignment horizontal="justify" wrapText="1"/>
    </xf>
    <xf numFmtId="43" fontId="3" fillId="0" borderId="0" xfId="0" applyNumberFormat="1" applyFont="1"/>
    <xf numFmtId="43" fontId="8" fillId="3" borderId="19" xfId="0" applyNumberFormat="1" applyFont="1" applyFill="1" applyBorder="1" applyAlignment="1">
      <alignment horizontal="justify" wrapText="1"/>
    </xf>
    <xf numFmtId="0" fontId="8" fillId="3" borderId="23" xfId="0" applyFont="1" applyFill="1" applyBorder="1" applyAlignment="1">
      <alignment horizontal="justify" vertical="top" wrapText="1"/>
    </xf>
    <xf numFmtId="0" fontId="5" fillId="3" borderId="41" xfId="0" applyNumberFormat="1" applyFont="1" applyFill="1" applyBorder="1" applyAlignment="1">
      <alignment horizontal="left" vertical="top" wrapText="1"/>
    </xf>
    <xf numFmtId="0" fontId="5" fillId="2" borderId="26" xfId="0" applyNumberFormat="1" applyFont="1" applyFill="1" applyBorder="1" applyAlignment="1">
      <alignment horizontal="left" vertical="top" wrapText="1"/>
    </xf>
    <xf numFmtId="43" fontId="8" fillId="0" borderId="26" xfId="0" applyNumberFormat="1" applyFont="1" applyBorder="1" applyAlignment="1">
      <alignment horizontal="justify" wrapText="1"/>
    </xf>
    <xf numFmtId="0" fontId="8" fillId="0" borderId="42" xfId="0" applyFont="1" applyBorder="1" applyAlignment="1">
      <alignment horizontal="justify" vertical="top" wrapText="1"/>
    </xf>
    <xf numFmtId="43" fontId="8" fillId="4" borderId="5" xfId="0" applyNumberFormat="1" applyFont="1" applyFill="1" applyBorder="1" applyAlignment="1">
      <alignment horizontal="justify" wrapText="1"/>
    </xf>
    <xf numFmtId="43" fontId="8" fillId="3" borderId="15" xfId="0" applyNumberFormat="1" applyFont="1" applyFill="1" applyBorder="1" applyAlignment="1">
      <alignment horizontal="center" vertical="center" wrapText="1"/>
    </xf>
    <xf numFmtId="43" fontId="7" fillId="0" borderId="26" xfId="0" applyNumberFormat="1" applyFont="1" applyBorder="1" applyAlignment="1">
      <alignment horizontal="justify" wrapText="1"/>
    </xf>
    <xf numFmtId="43" fontId="8" fillId="0" borderId="8" xfId="0" applyNumberFormat="1" applyFont="1" applyBorder="1" applyAlignment="1">
      <alignment horizontal="justify" wrapText="1"/>
    </xf>
    <xf numFmtId="43" fontId="7" fillId="0" borderId="8" xfId="0" applyNumberFormat="1" applyFont="1" applyBorder="1" applyAlignment="1">
      <alignment horizontal="justify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8" xfId="0" applyFont="1" applyBorder="1" applyAlignment="1">
      <alignment horizontal="justify" vertical="top" wrapText="1"/>
    </xf>
    <xf numFmtId="0" fontId="5" fillId="3" borderId="43" xfId="0" applyNumberFormat="1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0" xfId="0" applyFont="1" applyFill="1"/>
    <xf numFmtId="43" fontId="14" fillId="0" borderId="25" xfId="0" applyNumberFormat="1" applyFont="1" applyFill="1" applyBorder="1" applyAlignment="1">
      <alignment horizontal="justify" wrapText="1"/>
    </xf>
    <xf numFmtId="43" fontId="14" fillId="0" borderId="26" xfId="0" applyNumberFormat="1" applyFont="1" applyFill="1" applyBorder="1" applyAlignment="1">
      <alignment horizontal="justify" wrapText="1"/>
    </xf>
    <xf numFmtId="43" fontId="14" fillId="0" borderId="27" xfId="0" applyNumberFormat="1" applyFont="1" applyFill="1" applyBorder="1" applyAlignment="1">
      <alignment horizontal="justify" wrapText="1"/>
    </xf>
    <xf numFmtId="43" fontId="14" fillId="0" borderId="28" xfId="0" applyNumberFormat="1" applyFont="1" applyFill="1" applyBorder="1" applyAlignment="1">
      <alignment horizontal="justify" wrapText="1"/>
    </xf>
    <xf numFmtId="43" fontId="14" fillId="0" borderId="29" xfId="0" applyNumberFormat="1" applyFont="1" applyFill="1" applyBorder="1" applyAlignment="1">
      <alignment horizontal="justify" wrapText="1"/>
    </xf>
    <xf numFmtId="0" fontId="14" fillId="0" borderId="30" xfId="0" applyFont="1" applyFill="1" applyBorder="1" applyAlignment="1">
      <alignment horizontal="justify" vertical="top" wrapText="1"/>
    </xf>
    <xf numFmtId="0" fontId="15" fillId="0" borderId="0" xfId="0" applyFont="1" applyFill="1"/>
    <xf numFmtId="43" fontId="14" fillId="0" borderId="19" xfId="0" applyNumberFormat="1" applyFont="1" applyFill="1" applyBorder="1" applyAlignment="1">
      <alignment horizontal="justify" wrapText="1"/>
    </xf>
    <xf numFmtId="43" fontId="14" fillId="0" borderId="21" xfId="0" applyNumberFormat="1" applyFont="1" applyFill="1" applyBorder="1" applyAlignment="1">
      <alignment horizontal="justify" wrapText="1"/>
    </xf>
    <xf numFmtId="43" fontId="14" fillId="0" borderId="20" xfId="0" applyNumberFormat="1" applyFont="1" applyFill="1" applyBorder="1" applyAlignment="1">
      <alignment horizontal="justify" wrapText="1"/>
    </xf>
    <xf numFmtId="43" fontId="14" fillId="0" borderId="22" xfId="0" applyNumberFormat="1" applyFont="1" applyFill="1" applyBorder="1" applyAlignment="1">
      <alignment horizontal="justify" wrapText="1"/>
    </xf>
    <xf numFmtId="0" fontId="14" fillId="0" borderId="23" xfId="0" applyFont="1" applyFill="1" applyBorder="1" applyAlignment="1">
      <alignment horizontal="justify" vertical="top" wrapText="1"/>
    </xf>
    <xf numFmtId="43" fontId="7" fillId="0" borderId="20" xfId="0" applyNumberFormat="1" applyFont="1" applyFill="1" applyBorder="1" applyAlignment="1">
      <alignment horizontal="justify" wrapText="1"/>
    </xf>
    <xf numFmtId="43" fontId="7" fillId="0" borderId="21" xfId="0" applyNumberFormat="1" applyFont="1" applyFill="1" applyBorder="1" applyAlignment="1">
      <alignment horizontal="justify" wrapText="1"/>
    </xf>
    <xf numFmtId="0" fontId="16" fillId="0" borderId="18" xfId="0" applyNumberFormat="1" applyFont="1" applyFill="1" applyBorder="1" applyAlignment="1">
      <alignment horizontal="left" vertical="top" wrapText="1"/>
    </xf>
    <xf numFmtId="43" fontId="7" fillId="0" borderId="8" xfId="0" applyNumberFormat="1" applyFont="1" applyFill="1" applyBorder="1" applyAlignment="1">
      <alignment horizontal="justify" wrapText="1"/>
    </xf>
    <xf numFmtId="0" fontId="7" fillId="0" borderId="38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16" fillId="0" borderId="24" xfId="0" applyNumberFormat="1" applyFont="1" applyFill="1" applyBorder="1" applyAlignment="1">
      <alignment horizontal="left" vertical="top" wrapText="1"/>
    </xf>
    <xf numFmtId="43" fontId="16" fillId="0" borderId="1" xfId="0" applyNumberFormat="1" applyFont="1" applyBorder="1" applyAlignment="1">
      <alignment horizontal="justify" wrapText="1"/>
    </xf>
    <xf numFmtId="0" fontId="17" fillId="2" borderId="16" xfId="0" applyNumberFormat="1" applyFont="1" applyFill="1" applyBorder="1" applyAlignment="1">
      <alignment horizontal="left" vertical="top" wrapText="1"/>
    </xf>
    <xf numFmtId="0" fontId="17" fillId="2" borderId="1" xfId="0" applyNumberFormat="1" applyFont="1" applyFill="1" applyBorder="1" applyAlignment="1">
      <alignment horizontal="left" vertical="top" wrapText="1"/>
    </xf>
    <xf numFmtId="0" fontId="18" fillId="4" borderId="24" xfId="0" applyNumberFormat="1" applyFont="1" applyFill="1" applyBorder="1" applyAlignment="1">
      <alignment horizontal="left" vertical="top" wrapText="1"/>
    </xf>
    <xf numFmtId="0" fontId="18" fillId="4" borderId="16" xfId="0" applyNumberFormat="1" applyFont="1" applyFill="1" applyBorder="1" applyAlignment="1">
      <alignment horizontal="left" vertical="top" wrapText="1"/>
    </xf>
    <xf numFmtId="0" fontId="12" fillId="3" borderId="13" xfId="0" applyNumberFormat="1" applyFont="1" applyFill="1" applyBorder="1" applyAlignment="1">
      <alignment horizontal="left" vertical="top" wrapText="1"/>
    </xf>
    <xf numFmtId="0" fontId="12" fillId="3" borderId="1" xfId="0" applyNumberFormat="1" applyFont="1" applyFill="1" applyBorder="1" applyAlignment="1">
      <alignment horizontal="left" vertical="top" wrapText="1"/>
    </xf>
    <xf numFmtId="0" fontId="16" fillId="0" borderId="8" xfId="0" applyNumberFormat="1" applyFont="1" applyFill="1" applyBorder="1" applyAlignment="1">
      <alignment horizontal="left" vertical="top" wrapText="1"/>
    </xf>
    <xf numFmtId="0" fontId="17" fillId="0" borderId="18" xfId="0" applyNumberFormat="1" applyFont="1" applyFill="1" applyBorder="1" applyAlignment="1">
      <alignment horizontal="left" vertical="top" wrapText="1"/>
    </xf>
    <xf numFmtId="43" fontId="17" fillId="0" borderId="3" xfId="0" applyNumberFormat="1" applyFont="1" applyBorder="1" applyAlignment="1">
      <alignment horizontal="justify" wrapText="1"/>
    </xf>
    <xf numFmtId="43" fontId="16" fillId="0" borderId="3" xfId="0" applyNumberFormat="1" applyFont="1" applyBorder="1" applyAlignment="1">
      <alignment horizontal="justify" wrapText="1"/>
    </xf>
    <xf numFmtId="43" fontId="17" fillId="6" borderId="1" xfId="0" applyNumberFormat="1" applyFont="1" applyFill="1" applyBorder="1" applyAlignment="1">
      <alignment horizontal="justify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3" fontId="7" fillId="0" borderId="4" xfId="0" applyNumberFormat="1" applyFont="1" applyFill="1" applyBorder="1" applyAlignment="1">
      <alignment horizontal="justify" wrapText="1"/>
    </xf>
    <xf numFmtId="43" fontId="19" fillId="6" borderId="1" xfId="0" applyNumberFormat="1" applyFont="1" applyFill="1" applyBorder="1" applyAlignment="1">
      <alignment horizontal="justify" wrapText="1"/>
    </xf>
    <xf numFmtId="43" fontId="19" fillId="6" borderId="5" xfId="0" applyNumberFormat="1" applyFont="1" applyFill="1" applyBorder="1" applyAlignment="1">
      <alignment horizontal="justify" wrapText="1"/>
    </xf>
    <xf numFmtId="0" fontId="17" fillId="0" borderId="1" xfId="0" applyNumberFormat="1" applyFont="1" applyFill="1" applyBorder="1" applyAlignment="1">
      <alignment horizontal="left" vertical="top" wrapText="1"/>
    </xf>
    <xf numFmtId="43" fontId="8" fillId="0" borderId="1" xfId="0" applyNumberFormat="1" applyFont="1" applyBorder="1" applyAlignment="1">
      <alignment horizontal="justify" wrapText="1"/>
    </xf>
    <xf numFmtId="0" fontId="17" fillId="2" borderId="26" xfId="0" applyNumberFormat="1" applyFont="1" applyFill="1" applyBorder="1" applyAlignment="1">
      <alignment horizontal="left" vertical="top" wrapText="1"/>
    </xf>
    <xf numFmtId="0" fontId="17" fillId="2" borderId="18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tabSelected="1" zoomScaleNormal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J33" sqref="J33"/>
    </sheetView>
  </sheetViews>
  <sheetFormatPr defaultRowHeight="15"/>
  <cols>
    <col min="1" max="1" width="40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6" style="1" customWidth="1"/>
    <col min="7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3.7109375" style="1" customWidth="1"/>
    <col min="13" max="13" width="18.85546875" style="1" customWidth="1"/>
    <col min="14" max="14" width="14.7109375" style="1" customWidth="1"/>
    <col min="15" max="15" width="15.42578125" style="1" customWidth="1"/>
    <col min="16" max="16" width="14.5703125" style="1" customWidth="1"/>
    <col min="17" max="17" width="13.42578125" style="1" customWidth="1"/>
    <col min="18" max="16384" width="9.140625" style="1"/>
  </cols>
  <sheetData>
    <row r="2" spans="1:17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 ht="21" customHeight="1">
      <c r="A3" s="111" t="s">
        <v>33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112" t="s">
        <v>0</v>
      </c>
      <c r="B5" s="104" t="s">
        <v>31</v>
      </c>
      <c r="C5" s="105"/>
      <c r="D5" s="105"/>
      <c r="E5" s="105"/>
      <c r="F5" s="106"/>
      <c r="G5" s="104" t="s">
        <v>32</v>
      </c>
      <c r="H5" s="105"/>
      <c r="I5" s="105"/>
      <c r="J5" s="105"/>
      <c r="K5" s="106"/>
      <c r="L5" s="107" t="s">
        <v>1</v>
      </c>
      <c r="M5" s="105"/>
      <c r="N5" s="105"/>
      <c r="O5" s="105"/>
      <c r="P5" s="108"/>
      <c r="Q5" s="109" t="s">
        <v>2</v>
      </c>
    </row>
    <row r="6" spans="1:17" s="11" customFormat="1" ht="74.25" thickBot="1">
      <c r="A6" s="113"/>
      <c r="B6" s="15" t="s">
        <v>3</v>
      </c>
      <c r="C6" s="13" t="s">
        <v>4</v>
      </c>
      <c r="D6" s="13" t="s">
        <v>5</v>
      </c>
      <c r="E6" s="13" t="s">
        <v>6</v>
      </c>
      <c r="F6" s="16" t="s">
        <v>9</v>
      </c>
      <c r="G6" s="15" t="s">
        <v>3</v>
      </c>
      <c r="H6" s="13" t="s">
        <v>4</v>
      </c>
      <c r="I6" s="13" t="s">
        <v>5</v>
      </c>
      <c r="J6" s="13" t="s">
        <v>6</v>
      </c>
      <c r="K6" s="16" t="s">
        <v>10</v>
      </c>
      <c r="L6" s="14" t="s">
        <v>3</v>
      </c>
      <c r="M6" s="13" t="s">
        <v>4</v>
      </c>
      <c r="N6" s="13" t="s">
        <v>5</v>
      </c>
      <c r="O6" s="13" t="s">
        <v>6</v>
      </c>
      <c r="P6" s="17" t="s">
        <v>11</v>
      </c>
      <c r="Q6" s="110"/>
    </row>
    <row r="7" spans="1:17" s="2" customFormat="1" ht="51.75" thickBot="1">
      <c r="A7" s="97" t="s">
        <v>12</v>
      </c>
      <c r="B7" s="18">
        <f>B8+B9+B10+B11</f>
        <v>0</v>
      </c>
      <c r="C7" s="18">
        <f t="shared" ref="C7:F7" si="0">C8+C9+C10+C11</f>
        <v>552190.48</v>
      </c>
      <c r="D7" s="18">
        <f>D8+D9+D10+D11</f>
        <v>1305460.22</v>
      </c>
      <c r="E7" s="18">
        <f t="shared" si="0"/>
        <v>15914068.07</v>
      </c>
      <c r="F7" s="18">
        <f t="shared" si="0"/>
        <v>17771718.77</v>
      </c>
      <c r="G7" s="18">
        <f>G8+G9+G10+G11</f>
        <v>0</v>
      </c>
      <c r="H7" s="18">
        <f>H8+H9+H10+H11</f>
        <v>552190.48</v>
      </c>
      <c r="I7" s="18">
        <f t="shared" ref="I7:J7" si="1">I8+I9+I10+I11</f>
        <v>1155460.22</v>
      </c>
      <c r="J7" s="18">
        <f t="shared" si="1"/>
        <v>14166623.93</v>
      </c>
      <c r="K7" s="18">
        <f>K8+K9+K10+K11</f>
        <v>15874274.630000001</v>
      </c>
      <c r="L7" s="18">
        <f>L8+L9+L10+L11</f>
        <v>0</v>
      </c>
      <c r="M7" s="18">
        <f t="shared" ref="M7:N7" si="2">M8+M9+M10+M11</f>
        <v>0</v>
      </c>
      <c r="N7" s="18">
        <f t="shared" si="2"/>
        <v>150000</v>
      </c>
      <c r="O7" s="18">
        <f>O8+O9+O10+O11</f>
        <v>1747444.1400000004</v>
      </c>
      <c r="P7" s="18">
        <f>P8+P9+P10+P11</f>
        <v>1897444.1400000004</v>
      </c>
      <c r="Q7" s="62"/>
    </row>
    <row r="8" spans="1:17" ht="27.75" customHeight="1">
      <c r="A8" s="93" t="s">
        <v>34</v>
      </c>
      <c r="B8" s="5">
        <v>0</v>
      </c>
      <c r="C8" s="6">
        <v>0</v>
      </c>
      <c r="D8" s="6">
        <v>0</v>
      </c>
      <c r="E8" s="6">
        <v>31387.32</v>
      </c>
      <c r="F8" s="7">
        <f>SUM(B8:E8)</f>
        <v>31387.32</v>
      </c>
      <c r="G8" s="5">
        <v>0</v>
      </c>
      <c r="H8" s="6">
        <v>0</v>
      </c>
      <c r="I8" s="6">
        <v>0</v>
      </c>
      <c r="J8" s="6">
        <v>31000</v>
      </c>
      <c r="K8" s="7">
        <f>SUM(G8:J8)</f>
        <v>31000</v>
      </c>
      <c r="L8" s="8">
        <f>B8-G8</f>
        <v>0</v>
      </c>
      <c r="M8" s="8">
        <f t="shared" ref="M8:O11" si="3">C8-H8</f>
        <v>0</v>
      </c>
      <c r="N8" s="8">
        <f t="shared" si="3"/>
        <v>0</v>
      </c>
      <c r="O8" s="8">
        <f t="shared" si="3"/>
        <v>387.31999999999971</v>
      </c>
      <c r="P8" s="9">
        <f>SUM(L8:O8)</f>
        <v>387.31999999999971</v>
      </c>
      <c r="Q8" s="10"/>
    </row>
    <row r="9" spans="1:17" ht="66" customHeight="1">
      <c r="A9" s="119" t="s">
        <v>45</v>
      </c>
      <c r="B9" s="63">
        <v>0</v>
      </c>
      <c r="C9" s="32">
        <v>356190.48</v>
      </c>
      <c r="D9" s="32">
        <v>42208.25</v>
      </c>
      <c r="E9" s="32">
        <v>106913.44</v>
      </c>
      <c r="F9" s="7">
        <f t="shared" ref="F9:F11" si="4">SUM(B9:E9)</f>
        <v>505312.17</v>
      </c>
      <c r="G9" s="31">
        <v>0</v>
      </c>
      <c r="H9" s="32">
        <v>356190.48</v>
      </c>
      <c r="I9" s="32">
        <v>42208.25</v>
      </c>
      <c r="J9" s="32">
        <v>106913.44</v>
      </c>
      <c r="K9" s="7">
        <f t="shared" ref="K9:K11" si="5">SUM(G9:J9)</f>
        <v>505312.17</v>
      </c>
      <c r="L9" s="33">
        <f>B9-G9</f>
        <v>0</v>
      </c>
      <c r="M9" s="33">
        <f t="shared" si="3"/>
        <v>0</v>
      </c>
      <c r="N9" s="33">
        <f t="shared" si="3"/>
        <v>0</v>
      </c>
      <c r="O9" s="33">
        <f>E9-J9</f>
        <v>0</v>
      </c>
      <c r="P9" s="9">
        <f t="shared" ref="P9:P10" si="6">SUM(L9:O9)</f>
        <v>0</v>
      </c>
      <c r="Q9" s="34"/>
    </row>
    <row r="10" spans="1:17" ht="66" customHeight="1">
      <c r="A10" s="120" t="s">
        <v>27</v>
      </c>
      <c r="B10" s="64">
        <v>0</v>
      </c>
      <c r="C10" s="64">
        <v>0</v>
      </c>
      <c r="D10" s="65">
        <v>150000</v>
      </c>
      <c r="E10" s="65">
        <v>20000</v>
      </c>
      <c r="F10" s="7">
        <f t="shared" si="4"/>
        <v>170000</v>
      </c>
      <c r="G10" s="65">
        <v>0</v>
      </c>
      <c r="H10" s="65">
        <v>0</v>
      </c>
      <c r="I10" s="65">
        <v>0</v>
      </c>
      <c r="J10" s="65">
        <v>20000</v>
      </c>
      <c r="K10" s="7">
        <f t="shared" si="5"/>
        <v>20000</v>
      </c>
      <c r="L10" s="65">
        <f>B10-G10</f>
        <v>0</v>
      </c>
      <c r="M10" s="65">
        <f t="shared" si="3"/>
        <v>0</v>
      </c>
      <c r="N10" s="65">
        <f t="shared" si="3"/>
        <v>150000</v>
      </c>
      <c r="O10" s="65">
        <f t="shared" si="3"/>
        <v>0</v>
      </c>
      <c r="P10" s="66">
        <f t="shared" si="6"/>
        <v>150000</v>
      </c>
      <c r="Q10" s="67"/>
    </row>
    <row r="11" spans="1:17" ht="38.25" customHeight="1">
      <c r="A11" s="94" t="s">
        <v>35</v>
      </c>
      <c r="B11" s="6">
        <v>0</v>
      </c>
      <c r="C11" s="6">
        <v>196000</v>
      </c>
      <c r="D11" s="6">
        <v>1113251.97</v>
      </c>
      <c r="E11" s="6">
        <v>15755767.310000001</v>
      </c>
      <c r="F11" s="7">
        <f t="shared" si="4"/>
        <v>17065019.280000001</v>
      </c>
      <c r="G11" s="6">
        <v>0</v>
      </c>
      <c r="H11" s="6">
        <v>196000</v>
      </c>
      <c r="I11" s="6">
        <v>1113251.97</v>
      </c>
      <c r="J11" s="6">
        <v>14008710.49</v>
      </c>
      <c r="K11" s="7">
        <f t="shared" si="5"/>
        <v>15317962.460000001</v>
      </c>
      <c r="L11" s="6">
        <f>B11-G11</f>
        <v>0</v>
      </c>
      <c r="M11" s="6">
        <f t="shared" si="3"/>
        <v>0</v>
      </c>
      <c r="N11" s="6">
        <f t="shared" si="3"/>
        <v>0</v>
      </c>
      <c r="O11" s="6">
        <f t="shared" si="3"/>
        <v>1747056.8200000003</v>
      </c>
      <c r="P11" s="9">
        <f t="shared" ref="P11" si="7">SUM(L11:O11)</f>
        <v>1747056.8200000003</v>
      </c>
      <c r="Q11" s="37"/>
    </row>
    <row r="12" spans="1:17" s="2" customFormat="1" ht="51.75" thickBot="1">
      <c r="A12" s="68" t="s">
        <v>13</v>
      </c>
      <c r="B12" s="35">
        <f>B13+B20+B17+B22</f>
        <v>1943992.44</v>
      </c>
      <c r="C12" s="35">
        <f>C13+C20+C17+C22</f>
        <v>6707728.9100000001</v>
      </c>
      <c r="D12" s="35">
        <f>D13+D20+D17+D22</f>
        <v>5965811.2000000002</v>
      </c>
      <c r="E12" s="35">
        <f>E13+E20+E17+E22</f>
        <v>5691897.5099999998</v>
      </c>
      <c r="F12" s="35">
        <f>F13+F20+F25+F17+F22</f>
        <v>20309430.059999999</v>
      </c>
      <c r="G12" s="35">
        <f>G13+G20+G17+G22+G25</f>
        <v>1943992.44</v>
      </c>
      <c r="H12" s="35">
        <f t="shared" ref="H12:J12" si="8">H13+H20+H17+H22+H25</f>
        <v>6694253.5600000005</v>
      </c>
      <c r="I12" s="35">
        <f t="shared" si="8"/>
        <v>5965811.2000000002</v>
      </c>
      <c r="J12" s="35">
        <f t="shared" si="8"/>
        <v>5240088.4700000007</v>
      </c>
      <c r="K12" s="35">
        <f>K13+K20+K17+K22+K25</f>
        <v>19844145.670000002</v>
      </c>
      <c r="L12" s="35">
        <f>L13+L20+L25+L17+L22</f>
        <v>0</v>
      </c>
      <c r="M12" s="35">
        <f>M13+M20+M25+M17+M22</f>
        <v>13475.349999999999</v>
      </c>
      <c r="N12" s="35">
        <f>N13+N20+N25+N17+N22</f>
        <v>0</v>
      </c>
      <c r="O12" s="35">
        <f>O13+O20+O25+O17+O22</f>
        <v>451809.03999999911</v>
      </c>
      <c r="P12" s="35">
        <f>P13+P20+P25+P17+P22</f>
        <v>465284.38999999908</v>
      </c>
      <c r="Q12" s="36"/>
    </row>
    <row r="13" spans="1:17" s="12" customFormat="1">
      <c r="A13" s="95" t="s">
        <v>43</v>
      </c>
      <c r="B13" s="19">
        <f>SUM(B14:B16)</f>
        <v>0</v>
      </c>
      <c r="C13" s="20">
        <f>C14+C15+C16</f>
        <v>0</v>
      </c>
      <c r="D13" s="20">
        <f t="shared" ref="D13" si="9">SUM(D14:D16)</f>
        <v>3000000</v>
      </c>
      <c r="E13" s="20">
        <f>SUM(E14:E16)</f>
        <v>5591897.5099999998</v>
      </c>
      <c r="F13" s="21">
        <f>SUM(F14:F16)</f>
        <v>8591897.5099999998</v>
      </c>
      <c r="G13" s="19"/>
      <c r="H13" s="19">
        <f t="shared" ref="H13:I13" si="10">H14+H15+H16</f>
        <v>0</v>
      </c>
      <c r="I13" s="19">
        <f t="shared" si="10"/>
        <v>3000000</v>
      </c>
      <c r="J13" s="19">
        <f>J14+J15+J16</f>
        <v>5140088.4700000007</v>
      </c>
      <c r="K13" s="21">
        <f>SUM(K14:K16)</f>
        <v>8140088.4700000007</v>
      </c>
      <c r="L13" s="22">
        <f>B13-G13</f>
        <v>0</v>
      </c>
      <c r="M13" s="20">
        <f t="shared" ref="L13:O16" si="11">C13-H13</f>
        <v>0</v>
      </c>
      <c r="N13" s="20">
        <f t="shared" si="11"/>
        <v>0</v>
      </c>
      <c r="O13" s="20">
        <f t="shared" si="11"/>
        <v>451809.03999999911</v>
      </c>
      <c r="P13" s="23">
        <f>SUM(L13:O13)</f>
        <v>451809.03999999911</v>
      </c>
      <c r="Q13" s="24"/>
    </row>
    <row r="14" spans="1:17" ht="33.75" customHeight="1">
      <c r="A14" s="93" t="s">
        <v>39</v>
      </c>
      <c r="B14" s="5"/>
      <c r="C14" s="6">
        <v>0</v>
      </c>
      <c r="D14" s="6">
        <v>0</v>
      </c>
      <c r="E14" s="6">
        <v>0</v>
      </c>
      <c r="F14" s="7">
        <f>SUM(B14:E14)</f>
        <v>0</v>
      </c>
      <c r="G14" s="5">
        <v>0</v>
      </c>
      <c r="H14" s="6">
        <v>0</v>
      </c>
      <c r="I14" s="6">
        <v>0</v>
      </c>
      <c r="J14" s="6">
        <v>0</v>
      </c>
      <c r="K14" s="7">
        <f>SUM(G14:J14)</f>
        <v>0</v>
      </c>
      <c r="L14" s="8">
        <f t="shared" si="11"/>
        <v>0</v>
      </c>
      <c r="M14" s="6">
        <f t="shared" si="11"/>
        <v>0</v>
      </c>
      <c r="N14" s="6">
        <f>D14-I14</f>
        <v>0</v>
      </c>
      <c r="O14" s="6">
        <f>E14-J14</f>
        <v>0</v>
      </c>
      <c r="P14" s="9">
        <f t="shared" ref="P14:P15" si="12">SUM(L14:O14)</f>
        <v>0</v>
      </c>
      <c r="Q14" s="10"/>
    </row>
    <row r="15" spans="1:17" ht="30" customHeight="1">
      <c r="A15" s="93" t="s">
        <v>14</v>
      </c>
      <c r="B15" s="5"/>
      <c r="C15" s="6">
        <v>0</v>
      </c>
      <c r="D15" s="6">
        <v>0</v>
      </c>
      <c r="E15" s="92">
        <v>1900000</v>
      </c>
      <c r="F15" s="7">
        <f t="shared" ref="F15:F16" si="13">SUM(B15:E15)</f>
        <v>1900000</v>
      </c>
      <c r="G15" s="5">
        <v>0</v>
      </c>
      <c r="H15" s="6">
        <v>0</v>
      </c>
      <c r="I15" s="6">
        <v>0</v>
      </c>
      <c r="J15" s="6">
        <v>1600000</v>
      </c>
      <c r="K15" s="7">
        <f>SUM(G15:J15)</f>
        <v>1600000</v>
      </c>
      <c r="L15" s="8">
        <f t="shared" si="11"/>
        <v>0</v>
      </c>
      <c r="M15" s="6">
        <f t="shared" si="11"/>
        <v>0</v>
      </c>
      <c r="N15" s="6">
        <f t="shared" si="11"/>
        <v>0</v>
      </c>
      <c r="O15" s="6">
        <f>E15-J15</f>
        <v>300000</v>
      </c>
      <c r="P15" s="9">
        <f t="shared" si="12"/>
        <v>300000</v>
      </c>
      <c r="Q15" s="10"/>
    </row>
    <row r="16" spans="1:17" ht="34.5" customHeight="1">
      <c r="A16" s="93" t="s">
        <v>38</v>
      </c>
      <c r="B16" s="5"/>
      <c r="C16" s="6">
        <v>0</v>
      </c>
      <c r="D16" s="6">
        <v>3000000</v>
      </c>
      <c r="E16" s="92">
        <f>744399+2947498.51</f>
        <v>3691897.51</v>
      </c>
      <c r="F16" s="7">
        <f t="shared" si="13"/>
        <v>6691897.5099999998</v>
      </c>
      <c r="G16" s="5">
        <v>0</v>
      </c>
      <c r="H16" s="6">
        <v>0</v>
      </c>
      <c r="I16" s="6">
        <v>3000000</v>
      </c>
      <c r="J16" s="6">
        <v>3540088.47</v>
      </c>
      <c r="K16" s="7">
        <f>I16+J16</f>
        <v>6540088.4700000007</v>
      </c>
      <c r="L16" s="8">
        <f t="shared" si="11"/>
        <v>0</v>
      </c>
      <c r="M16" s="6">
        <v>0</v>
      </c>
      <c r="N16" s="6">
        <f>D16-I16</f>
        <v>0</v>
      </c>
      <c r="O16" s="6">
        <f>E16-J16</f>
        <v>151809.03999999957</v>
      </c>
      <c r="P16" s="9">
        <f>SUM(L16:O16)</f>
        <v>151809.03999999957</v>
      </c>
      <c r="Q16" s="10"/>
    </row>
    <row r="17" spans="1:18">
      <c r="A17" s="96" t="s">
        <v>30</v>
      </c>
      <c r="B17" s="40">
        <f>B18+B19</f>
        <v>0</v>
      </c>
      <c r="C17" s="42">
        <f>C19</f>
        <v>43475.35</v>
      </c>
      <c r="D17" s="42">
        <f>D18</f>
        <v>90000</v>
      </c>
      <c r="E17" s="42">
        <f>E18+E19</f>
        <v>0</v>
      </c>
      <c r="F17" s="43">
        <f>SUM(B17:E17)</f>
        <v>133475.35</v>
      </c>
      <c r="G17" s="38"/>
      <c r="H17" s="39">
        <f>H18+H19</f>
        <v>30000</v>
      </c>
      <c r="I17" s="39">
        <f t="shared" ref="I17:J17" si="14">I18+I19</f>
        <v>90000</v>
      </c>
      <c r="J17" s="39">
        <f t="shared" si="14"/>
        <v>0</v>
      </c>
      <c r="K17" s="48">
        <f>K18+K19</f>
        <v>120000</v>
      </c>
      <c r="L17" s="49">
        <f t="shared" ref="L17:N19" si="15">B17-G17</f>
        <v>0</v>
      </c>
      <c r="M17" s="49">
        <f>C17-H17</f>
        <v>13475.349999999999</v>
      </c>
      <c r="N17" s="47">
        <f>D17-I17</f>
        <v>0</v>
      </c>
      <c r="O17" s="47">
        <f>O18</f>
        <v>0</v>
      </c>
      <c r="P17" s="50">
        <f>SUM(L17:O17)</f>
        <v>13475.349999999999</v>
      </c>
      <c r="Q17" s="10"/>
    </row>
    <row r="18" spans="1:18" ht="47.25" customHeight="1">
      <c r="A18" s="93" t="s">
        <v>41</v>
      </c>
      <c r="B18" s="5"/>
      <c r="C18" s="6">
        <v>0</v>
      </c>
      <c r="D18" s="6">
        <v>90000</v>
      </c>
      <c r="E18" s="6">
        <v>0</v>
      </c>
      <c r="F18" s="102">
        <f>SUM(B18:E18)</f>
        <v>90000</v>
      </c>
      <c r="G18" s="5">
        <v>0</v>
      </c>
      <c r="H18" s="6">
        <v>0</v>
      </c>
      <c r="I18" s="6">
        <v>90000</v>
      </c>
      <c r="J18" s="6">
        <v>0</v>
      </c>
      <c r="K18" s="7">
        <f>SUM(G18:J18)</f>
        <v>90000</v>
      </c>
      <c r="L18" s="8">
        <f t="shared" si="15"/>
        <v>0</v>
      </c>
      <c r="M18" s="6">
        <f t="shared" si="15"/>
        <v>0</v>
      </c>
      <c r="N18" s="6">
        <f t="shared" si="15"/>
        <v>0</v>
      </c>
      <c r="O18" s="6">
        <f>E18-J18</f>
        <v>0</v>
      </c>
      <c r="P18" s="9">
        <f>SUM(L18:O18)</f>
        <v>0</v>
      </c>
      <c r="Q18" s="10"/>
    </row>
    <row r="19" spans="1:18" ht="30" customHeight="1">
      <c r="A19" s="94" t="s">
        <v>40</v>
      </c>
      <c r="B19" s="6"/>
      <c r="C19" s="6">
        <v>43475.35</v>
      </c>
      <c r="D19" s="6">
        <v>0</v>
      </c>
      <c r="E19" s="6">
        <v>0</v>
      </c>
      <c r="F19" s="92">
        <f>C19+E19</f>
        <v>43475.35</v>
      </c>
      <c r="G19" s="6">
        <v>0</v>
      </c>
      <c r="H19" s="6">
        <v>30000</v>
      </c>
      <c r="I19" s="6">
        <v>0</v>
      </c>
      <c r="J19" s="6">
        <v>0</v>
      </c>
      <c r="K19" s="7">
        <f>SUM(G19:J19)</f>
        <v>30000</v>
      </c>
      <c r="L19" s="6">
        <v>0</v>
      </c>
      <c r="M19" s="6">
        <f>C19:C22-H19</f>
        <v>13475.349999999999</v>
      </c>
      <c r="N19" s="6">
        <f t="shared" si="15"/>
        <v>0</v>
      </c>
      <c r="O19" s="6">
        <f>E19-J19</f>
        <v>0</v>
      </c>
      <c r="P19" s="9">
        <f>SUM(L19:O19)</f>
        <v>13475.349999999999</v>
      </c>
      <c r="Q19" s="37"/>
    </row>
    <row r="20" spans="1:18" s="12" customFormat="1" ht="27.75" customHeight="1">
      <c r="A20" s="96" t="s">
        <v>42</v>
      </c>
      <c r="B20" s="25">
        <f>B21</f>
        <v>0</v>
      </c>
      <c r="C20" s="25">
        <f>C21</f>
        <v>0</v>
      </c>
      <c r="D20" s="25">
        <f t="shared" ref="D20:O20" si="16">D21</f>
        <v>717037.2</v>
      </c>
      <c r="E20" s="25">
        <f>E21</f>
        <v>100000</v>
      </c>
      <c r="F20" s="25">
        <f t="shared" si="16"/>
        <v>817037.2</v>
      </c>
      <c r="G20" s="25">
        <f>G21</f>
        <v>0</v>
      </c>
      <c r="H20" s="25">
        <f t="shared" si="16"/>
        <v>0</v>
      </c>
      <c r="I20" s="25">
        <f t="shared" si="16"/>
        <v>717037.2</v>
      </c>
      <c r="J20" s="25">
        <f t="shared" si="16"/>
        <v>100000</v>
      </c>
      <c r="K20" s="25">
        <f t="shared" si="16"/>
        <v>817037.2</v>
      </c>
      <c r="L20" s="25">
        <f t="shared" si="16"/>
        <v>0</v>
      </c>
      <c r="M20" s="25">
        <f t="shared" si="16"/>
        <v>0</v>
      </c>
      <c r="N20" s="25">
        <f t="shared" si="16"/>
        <v>0</v>
      </c>
      <c r="O20" s="25">
        <f t="shared" si="16"/>
        <v>0</v>
      </c>
      <c r="P20" s="26">
        <f>P21</f>
        <v>0</v>
      </c>
      <c r="Q20" s="27"/>
    </row>
    <row r="21" spans="1:18" ht="30" customHeight="1">
      <c r="A21" s="93" t="s">
        <v>15</v>
      </c>
      <c r="B21" s="5"/>
      <c r="C21" s="6"/>
      <c r="D21" s="6">
        <v>717037.2</v>
      </c>
      <c r="E21" s="6">
        <v>100000</v>
      </c>
      <c r="F21" s="101">
        <f t="shared" ref="F21" si="17">SUM(B21:E21)</f>
        <v>817037.2</v>
      </c>
      <c r="G21" s="5"/>
      <c r="H21" s="6"/>
      <c r="I21" s="6">
        <v>717037.2</v>
      </c>
      <c r="J21" s="6">
        <v>100000</v>
      </c>
      <c r="K21" s="7">
        <f t="shared" ref="K21" si="18">SUM(G21:J21)</f>
        <v>817037.2</v>
      </c>
      <c r="L21" s="8">
        <f t="shared" ref="L21:O21" si="19">B21-G21</f>
        <v>0</v>
      </c>
      <c r="M21" s="6">
        <f t="shared" si="19"/>
        <v>0</v>
      </c>
      <c r="N21" s="6">
        <f t="shared" si="19"/>
        <v>0</v>
      </c>
      <c r="O21" s="6">
        <f t="shared" si="19"/>
        <v>0</v>
      </c>
      <c r="P21" s="9">
        <f t="shared" ref="P21" si="20">SUM(L21:O21)</f>
        <v>0</v>
      </c>
      <c r="Q21" s="10"/>
    </row>
    <row r="22" spans="1:18" ht="27">
      <c r="A22" s="95" t="s">
        <v>25</v>
      </c>
      <c r="B22" s="51">
        <f>B23+B24</f>
        <v>1943992.44</v>
      </c>
      <c r="C22" s="51">
        <f t="shared" ref="C22:Q22" si="21">C23+C24</f>
        <v>6664253.5600000005</v>
      </c>
      <c r="D22" s="51">
        <f t="shared" si="21"/>
        <v>2158774</v>
      </c>
      <c r="E22" s="51">
        <f t="shared" si="21"/>
        <v>0</v>
      </c>
      <c r="F22" s="51">
        <f t="shared" si="21"/>
        <v>10767020</v>
      </c>
      <c r="G22" s="51">
        <f t="shared" si="21"/>
        <v>1943992.44</v>
      </c>
      <c r="H22" s="51">
        <f t="shared" si="21"/>
        <v>6664253.5600000005</v>
      </c>
      <c r="I22" s="51">
        <f t="shared" si="21"/>
        <v>2158774</v>
      </c>
      <c r="J22" s="51">
        <f t="shared" si="21"/>
        <v>0</v>
      </c>
      <c r="K22" s="51">
        <f t="shared" si="21"/>
        <v>10767020</v>
      </c>
      <c r="L22" s="51">
        <f t="shared" si="21"/>
        <v>0</v>
      </c>
      <c r="M22" s="51">
        <f t="shared" si="21"/>
        <v>0</v>
      </c>
      <c r="N22" s="51">
        <f t="shared" si="21"/>
        <v>0</v>
      </c>
      <c r="O22" s="51">
        <f t="shared" si="21"/>
        <v>0</v>
      </c>
      <c r="P22" s="51">
        <f t="shared" si="21"/>
        <v>0</v>
      </c>
      <c r="Q22" s="51">
        <f t="shared" si="21"/>
        <v>0</v>
      </c>
    </row>
    <row r="23" spans="1:18" ht="25.5">
      <c r="A23" s="100" t="s">
        <v>26</v>
      </c>
      <c r="B23" s="46">
        <v>0</v>
      </c>
      <c r="C23" s="46">
        <v>3623650</v>
      </c>
      <c r="D23" s="46">
        <v>1604930</v>
      </c>
      <c r="E23" s="46">
        <v>0</v>
      </c>
      <c r="F23" s="103">
        <f>B23+C23+D23</f>
        <v>5228580</v>
      </c>
      <c r="G23" s="45">
        <v>0</v>
      </c>
      <c r="H23" s="45">
        <v>3623650</v>
      </c>
      <c r="I23" s="45">
        <v>1604930</v>
      </c>
      <c r="J23" s="45">
        <v>0</v>
      </c>
      <c r="K23" s="45">
        <f>G23+H23+I23</f>
        <v>5228580</v>
      </c>
      <c r="L23" s="45">
        <f>B23-G23</f>
        <v>0</v>
      </c>
      <c r="M23" s="45">
        <f>C23-H23</f>
        <v>0</v>
      </c>
      <c r="N23" s="45">
        <f>D23-I23</f>
        <v>0</v>
      </c>
      <c r="O23" s="45">
        <f t="shared" ref="O23" si="22">E23</f>
        <v>0</v>
      </c>
      <c r="P23" s="115">
        <f>L23+M23+N23</f>
        <v>0</v>
      </c>
      <c r="Q23" s="37"/>
    </row>
    <row r="24" spans="1:18" ht="30" customHeight="1">
      <c r="A24" s="117" t="s">
        <v>44</v>
      </c>
      <c r="B24" s="114">
        <v>1943992.44</v>
      </c>
      <c r="C24" s="46">
        <v>3040603.56</v>
      </c>
      <c r="D24" s="46">
        <v>553844</v>
      </c>
      <c r="E24" s="46">
        <v>0</v>
      </c>
      <c r="F24" s="103">
        <f>B24+C24+D24</f>
        <v>5538440</v>
      </c>
      <c r="G24" s="45">
        <v>1943992.44</v>
      </c>
      <c r="H24" s="45">
        <v>3040603.56</v>
      </c>
      <c r="I24" s="45">
        <v>553844</v>
      </c>
      <c r="J24" s="45">
        <v>0</v>
      </c>
      <c r="K24" s="45">
        <f>G24+H24+I24</f>
        <v>5538440</v>
      </c>
      <c r="L24" s="45">
        <v>0</v>
      </c>
      <c r="M24" s="45">
        <v>0</v>
      </c>
      <c r="N24" s="45">
        <v>0</v>
      </c>
      <c r="O24" s="45">
        <v>0</v>
      </c>
      <c r="P24" s="116"/>
      <c r="Q24" s="37"/>
    </row>
    <row r="25" spans="1:18" ht="40.5">
      <c r="A25" s="96" t="s">
        <v>36</v>
      </c>
      <c r="B25" s="40"/>
      <c r="C25" s="42">
        <f>C26</f>
        <v>0</v>
      </c>
      <c r="D25" s="42">
        <f>D26</f>
        <v>0</v>
      </c>
      <c r="E25" s="41"/>
      <c r="F25" s="43">
        <f>SUM(B25:E25)</f>
        <v>0</v>
      </c>
      <c r="G25" s="40"/>
      <c r="H25" s="41"/>
      <c r="I25" s="42">
        <f>I26</f>
        <v>0</v>
      </c>
      <c r="J25" s="41"/>
      <c r="K25" s="43">
        <f>SUM(G25:J25)</f>
        <v>0</v>
      </c>
      <c r="L25" s="44"/>
      <c r="M25" s="42">
        <f>M26</f>
        <v>0</v>
      </c>
      <c r="N25" s="42">
        <f>N26</f>
        <v>0</v>
      </c>
      <c r="O25" s="42"/>
      <c r="P25" s="61">
        <f>M25+N25</f>
        <v>0</v>
      </c>
      <c r="Q25" s="10"/>
    </row>
    <row r="26" spans="1:18" ht="77.25" thickBot="1">
      <c r="A26" s="93" t="s">
        <v>29</v>
      </c>
      <c r="B26" s="5">
        <v>0</v>
      </c>
      <c r="C26" s="6">
        <v>0</v>
      </c>
      <c r="D26" s="6">
        <v>0</v>
      </c>
      <c r="E26" s="6">
        <v>0</v>
      </c>
      <c r="F26" s="7">
        <f>SUM(B26:E26)</f>
        <v>0</v>
      </c>
      <c r="G26" s="5">
        <v>0</v>
      </c>
      <c r="H26" s="6">
        <v>0</v>
      </c>
      <c r="I26" s="6">
        <v>0</v>
      </c>
      <c r="J26" s="6">
        <v>0</v>
      </c>
      <c r="K26" s="7">
        <v>0</v>
      </c>
      <c r="L26" s="8">
        <v>0</v>
      </c>
      <c r="M26" s="6">
        <f>C26-H26</f>
        <v>0</v>
      </c>
      <c r="N26" s="6">
        <f>D26-I26</f>
        <v>0</v>
      </c>
      <c r="O26" s="6">
        <v>0</v>
      </c>
      <c r="P26" s="9">
        <f>M26+N26</f>
        <v>0</v>
      </c>
      <c r="Q26" s="10"/>
    </row>
    <row r="27" spans="1:18" s="2" customFormat="1" ht="51">
      <c r="A27" s="57" t="s">
        <v>16</v>
      </c>
      <c r="B27" s="55">
        <f>B28+B29+B30</f>
        <v>487991.97</v>
      </c>
      <c r="C27" s="55">
        <f t="shared" ref="C27:E27" si="23">C28+C29+C30</f>
        <v>1922298.6500000001</v>
      </c>
      <c r="D27" s="55">
        <f t="shared" si="23"/>
        <v>1558191.72</v>
      </c>
      <c r="E27" s="55">
        <f t="shared" si="23"/>
        <v>27576782.469999999</v>
      </c>
      <c r="F27" s="55">
        <f>B27+C27+D27+E27</f>
        <v>31545264.809999999</v>
      </c>
      <c r="G27" s="55">
        <f>G29+G28+G30</f>
        <v>487991.97</v>
      </c>
      <c r="H27" s="55">
        <f t="shared" ref="H27:I27" si="24">H29+H28+H30</f>
        <v>1879496.23</v>
      </c>
      <c r="I27" s="55">
        <f t="shared" si="24"/>
        <v>1558191.72</v>
      </c>
      <c r="J27" s="55">
        <f>J29+J28</f>
        <v>27218606.82</v>
      </c>
      <c r="K27" s="55">
        <f>G27+H27+I27+J27</f>
        <v>31144286.740000002</v>
      </c>
      <c r="L27" s="55">
        <f>L29+L28</f>
        <v>0</v>
      </c>
      <c r="M27" s="55">
        <f t="shared" ref="M27:O27" si="25">M29+M28</f>
        <v>42802.420000000158</v>
      </c>
      <c r="N27" s="55">
        <f t="shared" si="25"/>
        <v>0</v>
      </c>
      <c r="O27" s="55">
        <f t="shared" si="25"/>
        <v>358175.64999999851</v>
      </c>
      <c r="P27" s="55">
        <f>P29+P28</f>
        <v>400978.06999999867</v>
      </c>
      <c r="Q27" s="56"/>
    </row>
    <row r="28" spans="1:18" s="2" customFormat="1" ht="38.25">
      <c r="A28" s="90" t="s">
        <v>28</v>
      </c>
      <c r="B28" s="69">
        <v>0</v>
      </c>
      <c r="C28" s="69">
        <v>0</v>
      </c>
      <c r="D28" s="69">
        <v>0</v>
      </c>
      <c r="E28" s="69">
        <v>629604</v>
      </c>
      <c r="F28" s="69">
        <f>B28+C28+D28+E28</f>
        <v>629604</v>
      </c>
      <c r="G28" s="69">
        <v>0</v>
      </c>
      <c r="H28" s="69">
        <v>0</v>
      </c>
      <c r="I28" s="69">
        <v>0</v>
      </c>
      <c r="J28" s="69">
        <v>629604</v>
      </c>
      <c r="K28" s="69">
        <f>J28</f>
        <v>629604</v>
      </c>
      <c r="L28" s="69">
        <v>0</v>
      </c>
      <c r="M28" s="69">
        <v>0</v>
      </c>
      <c r="N28" s="69">
        <v>0</v>
      </c>
      <c r="O28" s="69">
        <f>E28-J28</f>
        <v>0</v>
      </c>
      <c r="P28" s="69">
        <f>O28</f>
        <v>0</v>
      </c>
      <c r="Q28" s="70"/>
      <c r="R28" s="71"/>
    </row>
    <row r="29" spans="1:18" s="12" customFormat="1" ht="81.75" customHeight="1">
      <c r="A29" s="91" t="s">
        <v>17</v>
      </c>
      <c r="B29" s="72">
        <f>466400+21591.97</f>
        <v>487991.97</v>
      </c>
      <c r="C29" s="73">
        <f>1915318.37+6541.34+438.94</f>
        <v>1922298.6500000001</v>
      </c>
      <c r="D29" s="73">
        <v>1365351.82</v>
      </c>
      <c r="E29" s="73">
        <v>26947178.469999999</v>
      </c>
      <c r="F29" s="69">
        <f>B29+C29+D29+E29</f>
        <v>30722820.91</v>
      </c>
      <c r="G29" s="72">
        <v>487991.97</v>
      </c>
      <c r="H29" s="73">
        <v>1879496.23</v>
      </c>
      <c r="I29" s="73">
        <v>1365351.82</v>
      </c>
      <c r="J29" s="73">
        <v>26589002.82</v>
      </c>
      <c r="K29" s="74">
        <f>G29+H29+J29+I29</f>
        <v>30321842.84</v>
      </c>
      <c r="L29" s="75">
        <f>B29-G29</f>
        <v>0</v>
      </c>
      <c r="M29" s="73">
        <f>C29-H29</f>
        <v>42802.420000000158</v>
      </c>
      <c r="N29" s="73">
        <f t="shared" ref="N29" si="26">D29-I29</f>
        <v>0</v>
      </c>
      <c r="O29" s="73">
        <f>E29-J29</f>
        <v>358175.64999999851</v>
      </c>
      <c r="P29" s="76">
        <f>SUM(L29:O29)</f>
        <v>400978.06999999867</v>
      </c>
      <c r="Q29" s="77"/>
      <c r="R29" s="78"/>
    </row>
    <row r="30" spans="1:18" s="12" customFormat="1" ht="43.5" customHeight="1">
      <c r="A30" s="86" t="s">
        <v>37</v>
      </c>
      <c r="B30" s="79">
        <v>0</v>
      </c>
      <c r="C30" s="80"/>
      <c r="D30" s="80">
        <v>192839.9</v>
      </c>
      <c r="E30" s="80">
        <v>0</v>
      </c>
      <c r="F30" s="69">
        <f t="shared" ref="F30" si="27">B30+C30+D30+E30</f>
        <v>192839.9</v>
      </c>
      <c r="G30" s="79">
        <v>0</v>
      </c>
      <c r="H30" s="80">
        <v>0</v>
      </c>
      <c r="I30" s="80">
        <v>192839.9</v>
      </c>
      <c r="J30" s="80">
        <v>0</v>
      </c>
      <c r="K30" s="74">
        <f>G30+H30+J30+I30</f>
        <v>192839.9</v>
      </c>
      <c r="L30" s="80">
        <v>0</v>
      </c>
      <c r="M30" s="81">
        <v>0</v>
      </c>
      <c r="N30" s="81">
        <v>0</v>
      </c>
      <c r="O30" s="81">
        <v>0</v>
      </c>
      <c r="P30" s="82">
        <v>0</v>
      </c>
      <c r="Q30" s="83"/>
      <c r="R30" s="78"/>
    </row>
    <row r="31" spans="1:18" ht="88.5" customHeight="1">
      <c r="A31" s="98" t="s">
        <v>18</v>
      </c>
      <c r="B31" s="52">
        <f>B32+B33</f>
        <v>0</v>
      </c>
      <c r="C31" s="52">
        <f t="shared" ref="C31:E31" si="28">C32+C33</f>
        <v>23660</v>
      </c>
      <c r="D31" s="52">
        <f t="shared" si="28"/>
        <v>0</v>
      </c>
      <c r="E31" s="52">
        <f t="shared" si="28"/>
        <v>5915</v>
      </c>
      <c r="F31" s="53">
        <f>C31+E31+D31</f>
        <v>29575</v>
      </c>
      <c r="G31" s="52">
        <f>G32+G33</f>
        <v>0</v>
      </c>
      <c r="H31" s="52">
        <f t="shared" ref="H31:J31" si="29">H32+H33</f>
        <v>23660</v>
      </c>
      <c r="I31" s="52">
        <f t="shared" si="29"/>
        <v>0</v>
      </c>
      <c r="J31" s="52">
        <f t="shared" si="29"/>
        <v>5915</v>
      </c>
      <c r="K31" s="52">
        <f>K32+K33</f>
        <v>29574.999999999996</v>
      </c>
      <c r="L31" s="52"/>
      <c r="M31" s="52">
        <f>M32+M33</f>
        <v>0</v>
      </c>
      <c r="N31" s="52"/>
      <c r="O31" s="52">
        <f>O32+O33</f>
        <v>0</v>
      </c>
      <c r="P31" s="52">
        <f>M31+O31</f>
        <v>0</v>
      </c>
      <c r="Q31" s="30"/>
    </row>
    <row r="32" spans="1:18" ht="71.25" customHeight="1">
      <c r="A32" s="99" t="s">
        <v>19</v>
      </c>
      <c r="B32" s="87">
        <v>0</v>
      </c>
      <c r="C32" s="87">
        <v>22811.96</v>
      </c>
      <c r="D32" s="87">
        <v>0</v>
      </c>
      <c r="E32" s="87">
        <v>5702.99</v>
      </c>
      <c r="F32" s="87">
        <f>B32+C32+D32+E32</f>
        <v>28514.949999999997</v>
      </c>
      <c r="G32" s="85">
        <v>0</v>
      </c>
      <c r="H32" s="84">
        <v>22811.96</v>
      </c>
      <c r="I32" s="84">
        <v>0</v>
      </c>
      <c r="J32" s="84">
        <v>5702.99</v>
      </c>
      <c r="K32" s="46">
        <f>G32+H32+I32+J32</f>
        <v>28514.949999999997</v>
      </c>
      <c r="L32" s="87">
        <v>0</v>
      </c>
      <c r="M32" s="87">
        <f t="shared" ref="M32:O33" si="30">C32-H32</f>
        <v>0</v>
      </c>
      <c r="N32" s="87">
        <f t="shared" si="30"/>
        <v>0</v>
      </c>
      <c r="O32" s="87">
        <f t="shared" si="30"/>
        <v>0</v>
      </c>
      <c r="P32" s="87">
        <f>M32</f>
        <v>0</v>
      </c>
      <c r="Q32" s="88"/>
    </row>
    <row r="33" spans="1:17" ht="64.5" customHeight="1">
      <c r="A33" s="90" t="s">
        <v>46</v>
      </c>
      <c r="B33" s="46">
        <v>0</v>
      </c>
      <c r="C33" s="46">
        <v>848.04</v>
      </c>
      <c r="D33" s="46">
        <v>0</v>
      </c>
      <c r="E33" s="46">
        <v>212.01</v>
      </c>
      <c r="F33" s="46">
        <f>C33+E33</f>
        <v>1060.05</v>
      </c>
      <c r="G33" s="46">
        <v>0</v>
      </c>
      <c r="H33" s="46">
        <v>848.04</v>
      </c>
      <c r="I33" s="46">
        <v>0</v>
      </c>
      <c r="J33" s="46">
        <v>212.01</v>
      </c>
      <c r="K33" s="46">
        <f>G33+H33+I33+J33</f>
        <v>1060.05</v>
      </c>
      <c r="L33" s="46">
        <v>0</v>
      </c>
      <c r="M33" s="46">
        <f t="shared" si="30"/>
        <v>0</v>
      </c>
      <c r="N33" s="46">
        <f t="shared" si="30"/>
        <v>0</v>
      </c>
      <c r="O33" s="46">
        <f t="shared" si="30"/>
        <v>0</v>
      </c>
      <c r="P33" s="87">
        <f>M33</f>
        <v>0</v>
      </c>
      <c r="Q33" s="89"/>
    </row>
    <row r="34" spans="1:17" s="2" customFormat="1" ht="26.25" thickBot="1">
      <c r="A34" s="58" t="s">
        <v>8</v>
      </c>
      <c r="B34" s="59">
        <f>B7+B12+B27+B31</f>
        <v>2431984.41</v>
      </c>
      <c r="C34" s="59">
        <f t="shared" ref="C34:P34" si="31">C7+C12+C27+C31</f>
        <v>9205878.040000001</v>
      </c>
      <c r="D34" s="59">
        <f t="shared" si="31"/>
        <v>8829463.1400000006</v>
      </c>
      <c r="E34" s="59">
        <f t="shared" si="31"/>
        <v>49188663.049999997</v>
      </c>
      <c r="F34" s="59">
        <f t="shared" si="31"/>
        <v>69655988.640000001</v>
      </c>
      <c r="G34" s="59">
        <f t="shared" si="31"/>
        <v>2431984.41</v>
      </c>
      <c r="H34" s="59">
        <f t="shared" si="31"/>
        <v>9149600.2700000014</v>
      </c>
      <c r="I34" s="59">
        <f t="shared" si="31"/>
        <v>8679463.1400000006</v>
      </c>
      <c r="J34" s="59">
        <f t="shared" si="31"/>
        <v>46631234.219999999</v>
      </c>
      <c r="K34" s="59">
        <f t="shared" si="31"/>
        <v>66892282.040000007</v>
      </c>
      <c r="L34" s="59">
        <f t="shared" si="31"/>
        <v>0</v>
      </c>
      <c r="M34" s="59">
        <f t="shared" si="31"/>
        <v>56277.770000000157</v>
      </c>
      <c r="N34" s="59">
        <f t="shared" si="31"/>
        <v>150000</v>
      </c>
      <c r="O34" s="59">
        <f t="shared" si="31"/>
        <v>2557428.8299999982</v>
      </c>
      <c r="P34" s="118">
        <f t="shared" si="31"/>
        <v>2763706.5999999978</v>
      </c>
      <c r="Q34" s="60"/>
    </row>
    <row r="36" spans="1:17">
      <c r="A36" s="1" t="s">
        <v>20</v>
      </c>
      <c r="F36" s="1" t="s">
        <v>21</v>
      </c>
      <c r="K36" s="54"/>
      <c r="M36" s="54"/>
    </row>
    <row r="37" spans="1:17">
      <c r="O37" s="54"/>
    </row>
    <row r="38" spans="1:17" ht="16.5">
      <c r="A38" s="28" t="s">
        <v>22</v>
      </c>
      <c r="B38" s="29"/>
    </row>
    <row r="39" spans="1:17" ht="16.5">
      <c r="A39" s="28" t="s">
        <v>23</v>
      </c>
      <c r="B39" s="29"/>
      <c r="E39" s="54"/>
      <c r="O39" s="54"/>
    </row>
    <row r="40" spans="1:17" ht="16.5">
      <c r="A40" s="28"/>
      <c r="B40" s="29"/>
      <c r="E40" s="54"/>
      <c r="K40" s="54">
        <f>66892282.04-K34</f>
        <v>0</v>
      </c>
    </row>
    <row r="41" spans="1:17" ht="16.5">
      <c r="A41" s="28"/>
      <c r="B41" s="29"/>
      <c r="F41" s="54"/>
      <c r="N41" s="54"/>
    </row>
    <row r="42" spans="1:17" ht="16.5">
      <c r="A42" s="28" t="s">
        <v>24</v>
      </c>
      <c r="B42" s="29"/>
      <c r="F42" s="54"/>
      <c r="M42" s="54"/>
    </row>
    <row r="43" spans="1:17">
      <c r="F43" s="54"/>
      <c r="M43" s="54"/>
    </row>
    <row r="45" spans="1:17">
      <c r="M45" s="54"/>
    </row>
    <row r="47" spans="1:17">
      <c r="L47" s="54"/>
    </row>
    <row r="48" spans="1:17">
      <c r="L48" s="54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DS</cp:lastModifiedBy>
  <cp:lastPrinted>2021-02-15T06:02:56Z</cp:lastPrinted>
  <dcterms:created xsi:type="dcterms:W3CDTF">2008-02-18T07:33:24Z</dcterms:created>
  <dcterms:modified xsi:type="dcterms:W3CDTF">2022-02-11T07:05:14Z</dcterms:modified>
</cp:coreProperties>
</file>