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<sst xmlns="http://schemas.openxmlformats.org/spreadsheetml/2006/main" count="576" uniqueCount="216">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</sst>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45017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66577688.15</f>
        <v>66577688.15</v>
      </c>
      <c r="M12" s="21"/>
      <c r="N12" s="21">
        <f>10230729.97</f>
        <v>10230729.97</v>
      </c>
      <c r="O12" s="21"/>
      <c r="P12" s="21"/>
      <c r="Q12" s="21"/>
      <c r="R12" s="21"/>
      <c r="S12" s="22">
        <f>56346958.18</f>
        <v>56346958.18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3137907.76</f>
        <v>3137907.76</v>
      </c>
      <c r="O17" s="25"/>
      <c r="P17" s="25"/>
      <c r="Q17" s="25"/>
      <c r="R17" s="25"/>
      <c r="S17" s="28">
        <f>8942092.24</f>
        <v>8942092.24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-417.55</f>
        <v>-417.55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12718.7</f>
        <v>12718.7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878628.89</f>
        <v>878628.89</v>
      </c>
      <c r="O20" s="25"/>
      <c r="P20" s="25"/>
      <c r="Q20" s="25"/>
      <c r="R20" s="25"/>
      <c r="S20" s="28">
        <f>2132371.11</f>
        <v>2132371.11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3606.01</f>
        <v>3606.01</v>
      </c>
      <c r="O21" s="25"/>
      <c r="P21" s="25"/>
      <c r="Q21" s="25"/>
      <c r="R21" s="25"/>
      <c r="S21" s="28">
        <f>17293.99</f>
        <v>17293.99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939486.56</f>
        <v>939486.56</v>
      </c>
      <c r="O22" s="25"/>
      <c r="P22" s="25"/>
      <c r="Q22" s="25"/>
      <c r="R22" s="25"/>
      <c r="S22" s="28">
        <f>2782713.44</f>
        <v>2782713.44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-112591.76</f>
        <v>-112591.76</v>
      </c>
      <c r="O23" s="25"/>
      <c r="P23" s="25"/>
      <c r="Q23" s="25"/>
      <c r="R23" s="25"/>
      <c r="S23" s="28">
        <f>-284508.24</f>
        <v>-284508.24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2597.97</f>
        <v>2597.97</v>
      </c>
      <c r="O24" s="25"/>
      <c r="P24" s="25"/>
      <c r="Q24" s="25"/>
      <c r="R24" s="25"/>
      <c r="S24" s="28">
        <f>300402.03</f>
        <v>300402.03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1136.76</f>
        <v>1136.76</v>
      </c>
      <c r="O25" s="25"/>
      <c r="P25" s="25"/>
      <c r="Q25" s="25"/>
      <c r="R25" s="25"/>
      <c r="S25" s="28">
        <f>6863.24</f>
        <v>6863.24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-2806.56</f>
        <v>-2806.56</v>
      </c>
      <c r="O26" s="25"/>
      <c r="P26" s="25"/>
      <c r="Q26" s="25"/>
      <c r="R26" s="25"/>
      <c r="S26" s="28">
        <f>50806.56</f>
        <v>50806.56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19034</f>
        <v>19034</v>
      </c>
      <c r="O27" s="25"/>
      <c r="P27" s="25"/>
      <c r="Q27" s="25"/>
      <c r="R27" s="25"/>
      <c r="S27" s="28">
        <f>80966</f>
        <v>80966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4061.07</f>
        <v>4061.07</v>
      </c>
      <c r="O28" s="25"/>
      <c r="P28" s="25"/>
      <c r="Q28" s="25"/>
      <c r="R28" s="25"/>
      <c r="S28" s="28">
        <f>86938.93</f>
        <v>86938.93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9590</f>
        <v>9590</v>
      </c>
      <c r="O29" s="25"/>
      <c r="P29" s="25"/>
      <c r="Q29" s="25"/>
      <c r="R29" s="25"/>
      <c r="S29" s="28">
        <f>40410</f>
        <v>40410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16175.79</f>
        <v>16175.79</v>
      </c>
      <c r="O30" s="25"/>
      <c r="P30" s="25"/>
      <c r="Q30" s="25"/>
      <c r="R30" s="25"/>
      <c r="S30" s="28">
        <f>447624.21</f>
        <v>447624.21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213697.64</f>
        <v>213697.64</v>
      </c>
      <c r="O31" s="25"/>
      <c r="P31" s="25"/>
      <c r="Q31" s="25"/>
      <c r="R31" s="25"/>
      <c r="S31" s="28">
        <f>407902.36</f>
        <v>407902.36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107960</f>
        <v>107960</v>
      </c>
      <c r="O32" s="25"/>
      <c r="P32" s="25"/>
      <c r="Q32" s="25"/>
      <c r="R32" s="25"/>
      <c r="S32" s="28">
        <f>267440</f>
        <v>267440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98731.65</f>
        <v>98731.65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4634495.01</f>
        <v>4634495.01</v>
      </c>
      <c r="O35" s="25"/>
      <c r="P35" s="25"/>
      <c r="Q35" s="25"/>
      <c r="R35" s="25"/>
      <c r="S35" s="28">
        <f>16430104.99</f>
        <v>16430104.99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74325</f>
        <v>74325</v>
      </c>
      <c r="O37" s="25"/>
      <c r="P37" s="25"/>
      <c r="Q37" s="25"/>
      <c r="R37" s="25"/>
      <c r="S37" s="28">
        <f>222975</f>
        <v>222975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91106.58</f>
        <v>91106.58</v>
      </c>
      <c r="M38" s="25"/>
      <c r="N38" s="25">
        <f>21103.77</f>
        <v>21103.77</v>
      </c>
      <c r="O38" s="25"/>
      <c r="P38" s="25"/>
      <c r="Q38" s="25"/>
      <c r="R38" s="25"/>
      <c r="S38" s="28">
        <f>70002.81</f>
        <v>70002.81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24625319.98</f>
        <v>24625319.98</v>
      </c>
      <c r="M39" s="25"/>
      <c r="N39" s="25">
        <f>171299.26</f>
        <v>171299.26</v>
      </c>
      <c r="O39" s="25"/>
      <c r="P39" s="25"/>
      <c r="Q39" s="25"/>
      <c r="R39" s="25"/>
      <c r="S39" s="28">
        <f>24454020.72</f>
        <v>24454020.72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72206603.38</f>
        <v>72206603.38</v>
      </c>
      <c r="N45" s="21"/>
      <c r="O45" s="21">
        <f>11674146.64</f>
        <v>11674146.64</v>
      </c>
      <c r="P45" s="21"/>
      <c r="Q45" s="21"/>
      <c r="R45" s="21"/>
      <c r="S45" s="21"/>
      <c r="T45" s="22">
        <f>60532456.74</f>
        <v>60532456.74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544744.3</f>
        <v>544744.3</v>
      </c>
      <c r="N46" s="34"/>
      <c r="O46" s="34">
        <f>259057.51</f>
        <v>259057.51</v>
      </c>
      <c r="P46" s="34"/>
      <c r="Q46" s="34"/>
      <c r="R46" s="34"/>
      <c r="S46" s="34"/>
      <c r="T46" s="35">
        <f>285686.79</f>
        <v>285686.79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161284.71</f>
        <v>161284.71</v>
      </c>
      <c r="N47" s="34"/>
      <c r="O47" s="34">
        <f>66199.15</f>
        <v>66199.15</v>
      </c>
      <c r="P47" s="34"/>
      <c r="Q47" s="34"/>
      <c r="R47" s="34"/>
      <c r="S47" s="34"/>
      <c r="T47" s="35">
        <f>95085.56</f>
        <v>95085.56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6000</f>
        <v>6000</v>
      </c>
      <c r="N48" s="34"/>
      <c r="O48" s="36" t="s">
        <v>39</v>
      </c>
      <c r="P48" s="36"/>
      <c r="Q48" s="36"/>
      <c r="R48" s="36"/>
      <c r="S48" s="36"/>
      <c r="T48" s="35">
        <f>6000</f>
        <v>6000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3312249.58</f>
        <v>3312249.58</v>
      </c>
      <c r="N49" s="34"/>
      <c r="O49" s="34">
        <f>1456774.16</f>
        <v>1456774.16</v>
      </c>
      <c r="P49" s="34"/>
      <c r="Q49" s="34"/>
      <c r="R49" s="34"/>
      <c r="S49" s="34"/>
      <c r="T49" s="35">
        <f>1855475.42</f>
        <v>1855475.42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6" t="s">
        <v>39</v>
      </c>
      <c r="P50" s="36"/>
      <c r="Q50" s="36"/>
      <c r="R50" s="36"/>
      <c r="S50" s="36"/>
      <c r="T50" s="35">
        <f>7000</f>
        <v>7000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6" t="s">
        <v>39</v>
      </c>
      <c r="P51" s="36"/>
      <c r="Q51" s="36"/>
      <c r="R51" s="36"/>
      <c r="S51" s="36"/>
      <c r="T51" s="35">
        <f>30000</f>
        <v>30000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876883.36</f>
        <v>876883.36</v>
      </c>
      <c r="N52" s="34"/>
      <c r="O52" s="34">
        <f>353582.25</f>
        <v>353582.25</v>
      </c>
      <c r="P52" s="34"/>
      <c r="Q52" s="34"/>
      <c r="R52" s="34"/>
      <c r="S52" s="34"/>
      <c r="T52" s="35">
        <f>523301.11</f>
        <v>523301.11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761794.33</f>
        <v>761794.33</v>
      </c>
      <c r="N54" s="34"/>
      <c r="O54" s="36" t="s">
        <v>39</v>
      </c>
      <c r="P54" s="36"/>
      <c r="Q54" s="36"/>
      <c r="R54" s="36"/>
      <c r="S54" s="36"/>
      <c r="T54" s="35">
        <f>761794.33</f>
        <v>761794.33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117</v>
      </c>
      <c r="J55" s="32"/>
      <c r="K55" s="33" t="s">
        <v>95</v>
      </c>
      <c r="L55" s="33"/>
      <c r="M55" s="34">
        <f>74129</f>
        <v>74129</v>
      </c>
      <c r="N55" s="34"/>
      <c r="O55" s="36" t="s">
        <v>39</v>
      </c>
      <c r="P55" s="36"/>
      <c r="Q55" s="36"/>
      <c r="R55" s="36"/>
      <c r="S55" s="36"/>
      <c r="T55" s="35">
        <f>74129</f>
        <v>74129</v>
      </c>
      <c r="U55" s="35"/>
    </row>
    <row r="56" spans="1:21" s="1" customFormat="1" ht="13.5" customHeight="1">
      <c r="A56" s="31" t="s">
        <v>102</v>
      </c>
      <c r="B56" s="31"/>
      <c r="C56" s="31"/>
      <c r="D56" s="31"/>
      <c r="E56" s="31"/>
      <c r="F56" s="31"/>
      <c r="G56" s="32" t="s">
        <v>95</v>
      </c>
      <c r="H56" s="32"/>
      <c r="I56" s="32" t="s">
        <v>118</v>
      </c>
      <c r="J56" s="32"/>
      <c r="K56" s="33" t="s">
        <v>104</v>
      </c>
      <c r="L56" s="33"/>
      <c r="M56" s="34">
        <f>25000</f>
        <v>25000</v>
      </c>
      <c r="N56" s="34"/>
      <c r="O56" s="36" t="s">
        <v>39</v>
      </c>
      <c r="P56" s="36"/>
      <c r="Q56" s="36"/>
      <c r="R56" s="36"/>
      <c r="S56" s="36"/>
      <c r="T56" s="35">
        <f>25000</f>
        <v>25000</v>
      </c>
      <c r="U56" s="35"/>
    </row>
    <row r="57" spans="1:21" s="1" customFormat="1" ht="13.5" customHeight="1">
      <c r="A57" s="31" t="s">
        <v>96</v>
      </c>
      <c r="B57" s="31"/>
      <c r="C57" s="31"/>
      <c r="D57" s="31"/>
      <c r="E57" s="31"/>
      <c r="F57" s="31"/>
      <c r="G57" s="32" t="s">
        <v>95</v>
      </c>
      <c r="H57" s="32"/>
      <c r="I57" s="32" t="s">
        <v>119</v>
      </c>
      <c r="J57" s="32"/>
      <c r="K57" s="33" t="s">
        <v>98</v>
      </c>
      <c r="L57" s="33"/>
      <c r="M57" s="34">
        <f>10299917.37</f>
        <v>10299917.37</v>
      </c>
      <c r="N57" s="34"/>
      <c r="O57" s="34">
        <f>2233268.93</f>
        <v>2233268.93</v>
      </c>
      <c r="P57" s="34"/>
      <c r="Q57" s="34"/>
      <c r="R57" s="34"/>
      <c r="S57" s="34"/>
      <c r="T57" s="35">
        <f>8066648.44</f>
        <v>8066648.44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95</v>
      </c>
      <c r="H58" s="32"/>
      <c r="I58" s="32" t="s">
        <v>119</v>
      </c>
      <c r="J58" s="32"/>
      <c r="K58" s="33" t="s">
        <v>121</v>
      </c>
      <c r="L58" s="33"/>
      <c r="M58" s="34">
        <f>40000</f>
        <v>40000</v>
      </c>
      <c r="N58" s="34"/>
      <c r="O58" s="34">
        <f>8136.95</f>
        <v>8136.95</v>
      </c>
      <c r="P58" s="34"/>
      <c r="Q58" s="34"/>
      <c r="R58" s="34"/>
      <c r="S58" s="34"/>
      <c r="T58" s="35">
        <f>31863.05</f>
        <v>31863.05</v>
      </c>
      <c r="U58" s="35"/>
    </row>
    <row r="59" spans="1:21" s="1" customFormat="1" ht="13.5" customHeight="1">
      <c r="A59" s="31" t="s">
        <v>99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101</v>
      </c>
      <c r="L59" s="33"/>
      <c r="M59" s="34">
        <f>3110575.05</f>
        <v>3110575.05</v>
      </c>
      <c r="N59" s="34"/>
      <c r="O59" s="34">
        <f>554168.04</f>
        <v>554168.04</v>
      </c>
      <c r="P59" s="34"/>
      <c r="Q59" s="34"/>
      <c r="R59" s="34"/>
      <c r="S59" s="34"/>
      <c r="T59" s="35">
        <f>2556407.01</f>
        <v>2556407.01</v>
      </c>
      <c r="U59" s="35"/>
    </row>
    <row r="60" spans="1:21" s="1" customFormat="1" ht="13.5" customHeight="1">
      <c r="A60" s="31" t="s">
        <v>102</v>
      </c>
      <c r="B60" s="31"/>
      <c r="C60" s="31"/>
      <c r="D60" s="31"/>
      <c r="E60" s="31"/>
      <c r="F60" s="31"/>
      <c r="G60" s="32" t="s">
        <v>95</v>
      </c>
      <c r="H60" s="32"/>
      <c r="I60" s="32" t="s">
        <v>123</v>
      </c>
      <c r="J60" s="32"/>
      <c r="K60" s="33" t="s">
        <v>104</v>
      </c>
      <c r="L60" s="33"/>
      <c r="M60" s="34">
        <f>57600</f>
        <v>57600</v>
      </c>
      <c r="N60" s="34"/>
      <c r="O60" s="34">
        <f>9600</f>
        <v>9600</v>
      </c>
      <c r="P60" s="34"/>
      <c r="Q60" s="34"/>
      <c r="R60" s="34"/>
      <c r="S60" s="34"/>
      <c r="T60" s="35">
        <f>48000</f>
        <v>48000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126</v>
      </c>
      <c r="L61" s="33"/>
      <c r="M61" s="34">
        <f>10000</f>
        <v>10000</v>
      </c>
      <c r="N61" s="34"/>
      <c r="O61" s="34">
        <f>10000</f>
        <v>10000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102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104</v>
      </c>
      <c r="L62" s="33"/>
      <c r="M62" s="34">
        <f>1603200</f>
        <v>1603200</v>
      </c>
      <c r="N62" s="34"/>
      <c r="O62" s="34">
        <f>147840</f>
        <v>147840</v>
      </c>
      <c r="P62" s="34"/>
      <c r="Q62" s="34"/>
      <c r="R62" s="34"/>
      <c r="S62" s="34"/>
      <c r="T62" s="35">
        <f>1455360</f>
        <v>1455360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128</v>
      </c>
      <c r="L63" s="33"/>
      <c r="M63" s="34">
        <f>12000</f>
        <v>12000</v>
      </c>
      <c r="N63" s="34"/>
      <c r="O63" s="36" t="s">
        <v>39</v>
      </c>
      <c r="P63" s="36"/>
      <c r="Q63" s="36"/>
      <c r="R63" s="36"/>
      <c r="S63" s="36"/>
      <c r="T63" s="35">
        <f>12000</f>
        <v>12000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130</v>
      </c>
      <c r="L64" s="33"/>
      <c r="M64" s="34">
        <f>200000</f>
        <v>200000</v>
      </c>
      <c r="N64" s="34"/>
      <c r="O64" s="34">
        <f>36243.64</f>
        <v>36243.64</v>
      </c>
      <c r="P64" s="34"/>
      <c r="Q64" s="34"/>
      <c r="R64" s="34"/>
      <c r="S64" s="34"/>
      <c r="T64" s="35">
        <f>163756.36</f>
        <v>163756.36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132</v>
      </c>
      <c r="L65" s="33"/>
      <c r="M65" s="34">
        <f>100000</f>
        <v>100000</v>
      </c>
      <c r="N65" s="34"/>
      <c r="O65" s="34">
        <f>57723.6</f>
        <v>57723.6</v>
      </c>
      <c r="P65" s="34"/>
      <c r="Q65" s="34"/>
      <c r="R65" s="34"/>
      <c r="S65" s="34"/>
      <c r="T65" s="35">
        <f>42276.4</f>
        <v>42276.4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134</v>
      </c>
      <c r="J66" s="32"/>
      <c r="K66" s="33" t="s">
        <v>135</v>
      </c>
      <c r="L66" s="33"/>
      <c r="M66" s="34">
        <f>10000</f>
        <v>10000</v>
      </c>
      <c r="N66" s="34"/>
      <c r="O66" s="36" t="s">
        <v>39</v>
      </c>
      <c r="P66" s="36"/>
      <c r="Q66" s="36"/>
      <c r="R66" s="36"/>
      <c r="S66" s="36"/>
      <c r="T66" s="35">
        <f>10000</f>
        <v>10000</v>
      </c>
      <c r="U66" s="35"/>
    </row>
    <row r="67" spans="1:21" s="1" customFormat="1" ht="13.5" customHeight="1">
      <c r="A67" s="31" t="s">
        <v>136</v>
      </c>
      <c r="B67" s="31"/>
      <c r="C67" s="31"/>
      <c r="D67" s="31"/>
      <c r="E67" s="31"/>
      <c r="F67" s="31"/>
      <c r="G67" s="32" t="s">
        <v>95</v>
      </c>
      <c r="H67" s="32"/>
      <c r="I67" s="32" t="s">
        <v>137</v>
      </c>
      <c r="J67" s="32"/>
      <c r="K67" s="33" t="s">
        <v>138</v>
      </c>
      <c r="L67" s="33"/>
      <c r="M67" s="34">
        <f>15500</f>
        <v>15500</v>
      </c>
      <c r="N67" s="34"/>
      <c r="O67" s="34">
        <f>995.9</f>
        <v>995.9</v>
      </c>
      <c r="P67" s="34"/>
      <c r="Q67" s="34"/>
      <c r="R67" s="34"/>
      <c r="S67" s="34"/>
      <c r="T67" s="35">
        <f>14504.1</f>
        <v>14504.1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137</v>
      </c>
      <c r="J68" s="32"/>
      <c r="K68" s="33" t="s">
        <v>140</v>
      </c>
      <c r="L68" s="33"/>
      <c r="M68" s="34">
        <f>67200</f>
        <v>67200</v>
      </c>
      <c r="N68" s="34"/>
      <c r="O68" s="36" t="s">
        <v>39</v>
      </c>
      <c r="P68" s="36"/>
      <c r="Q68" s="36"/>
      <c r="R68" s="36"/>
      <c r="S68" s="36"/>
      <c r="T68" s="35">
        <f>67200</f>
        <v>67200</v>
      </c>
      <c r="U68" s="35"/>
    </row>
    <row r="69" spans="1:21" s="1" customFormat="1" ht="13.5" customHeight="1">
      <c r="A69" s="31" t="s">
        <v>102</v>
      </c>
      <c r="B69" s="31"/>
      <c r="C69" s="31"/>
      <c r="D69" s="31"/>
      <c r="E69" s="31"/>
      <c r="F69" s="31"/>
      <c r="G69" s="32" t="s">
        <v>95</v>
      </c>
      <c r="H69" s="32"/>
      <c r="I69" s="32" t="s">
        <v>137</v>
      </c>
      <c r="J69" s="32"/>
      <c r="K69" s="33" t="s">
        <v>104</v>
      </c>
      <c r="L69" s="33"/>
      <c r="M69" s="34">
        <f>190461.3</f>
        <v>190461.3</v>
      </c>
      <c r="N69" s="34"/>
      <c r="O69" s="34">
        <f>38616.9</f>
        <v>38616.9</v>
      </c>
      <c r="P69" s="34"/>
      <c r="Q69" s="34"/>
      <c r="R69" s="34"/>
      <c r="S69" s="34"/>
      <c r="T69" s="35">
        <f>151844.4</f>
        <v>151844.4</v>
      </c>
      <c r="U69" s="35"/>
    </row>
    <row r="70" spans="1:21" s="1" customFormat="1" ht="13.5" customHeight="1">
      <c r="A70" s="31" t="s">
        <v>136</v>
      </c>
      <c r="B70" s="31"/>
      <c r="C70" s="31"/>
      <c r="D70" s="31"/>
      <c r="E70" s="31"/>
      <c r="F70" s="31"/>
      <c r="G70" s="32" t="s">
        <v>95</v>
      </c>
      <c r="H70" s="32"/>
      <c r="I70" s="32" t="s">
        <v>141</v>
      </c>
      <c r="J70" s="32"/>
      <c r="K70" s="33" t="s">
        <v>138</v>
      </c>
      <c r="L70" s="33"/>
      <c r="M70" s="34">
        <f>3263155.68</f>
        <v>3263155.68</v>
      </c>
      <c r="N70" s="34"/>
      <c r="O70" s="34">
        <f>1161104.22</f>
        <v>1161104.22</v>
      </c>
      <c r="P70" s="34"/>
      <c r="Q70" s="34"/>
      <c r="R70" s="34"/>
      <c r="S70" s="34"/>
      <c r="T70" s="35">
        <f>2102051.46</f>
        <v>2102051.46</v>
      </c>
      <c r="U70" s="35"/>
    </row>
    <row r="71" spans="1:21" s="1" customFormat="1" ht="13.5" customHeight="1">
      <c r="A71" s="31" t="s">
        <v>133</v>
      </c>
      <c r="B71" s="31"/>
      <c r="C71" s="31"/>
      <c r="D71" s="31"/>
      <c r="E71" s="31"/>
      <c r="F71" s="31"/>
      <c r="G71" s="32" t="s">
        <v>95</v>
      </c>
      <c r="H71" s="32"/>
      <c r="I71" s="32" t="s">
        <v>142</v>
      </c>
      <c r="J71" s="32"/>
      <c r="K71" s="33" t="s">
        <v>135</v>
      </c>
      <c r="L71" s="33"/>
      <c r="M71" s="34">
        <f>4000</f>
        <v>4000</v>
      </c>
      <c r="N71" s="34"/>
      <c r="O71" s="36" t="s">
        <v>39</v>
      </c>
      <c r="P71" s="36"/>
      <c r="Q71" s="36"/>
      <c r="R71" s="36"/>
      <c r="S71" s="36"/>
      <c r="T71" s="35">
        <f>4000</f>
        <v>4000</v>
      </c>
      <c r="U71" s="35"/>
    </row>
    <row r="72" spans="1:21" s="1" customFormat="1" ht="13.5" customHeight="1">
      <c r="A72" s="31" t="s">
        <v>133</v>
      </c>
      <c r="B72" s="31"/>
      <c r="C72" s="31"/>
      <c r="D72" s="31"/>
      <c r="E72" s="31"/>
      <c r="F72" s="31"/>
      <c r="G72" s="32" t="s">
        <v>95</v>
      </c>
      <c r="H72" s="32"/>
      <c r="I72" s="32" t="s">
        <v>143</v>
      </c>
      <c r="J72" s="32"/>
      <c r="K72" s="33" t="s">
        <v>135</v>
      </c>
      <c r="L72" s="33"/>
      <c r="M72" s="34">
        <f>17000</f>
        <v>17000</v>
      </c>
      <c r="N72" s="34"/>
      <c r="O72" s="36" t="s">
        <v>39</v>
      </c>
      <c r="P72" s="36"/>
      <c r="Q72" s="36"/>
      <c r="R72" s="36"/>
      <c r="S72" s="36"/>
      <c r="T72" s="35">
        <f>17000</f>
        <v>17000</v>
      </c>
      <c r="U72" s="35"/>
    </row>
    <row r="73" spans="1:21" s="1" customFormat="1" ht="13.5" customHeight="1">
      <c r="A73" s="31" t="s">
        <v>96</v>
      </c>
      <c r="B73" s="31"/>
      <c r="C73" s="31"/>
      <c r="D73" s="31"/>
      <c r="E73" s="31"/>
      <c r="F73" s="31"/>
      <c r="G73" s="32" t="s">
        <v>95</v>
      </c>
      <c r="H73" s="32"/>
      <c r="I73" s="32" t="s">
        <v>144</v>
      </c>
      <c r="J73" s="32"/>
      <c r="K73" s="33" t="s">
        <v>98</v>
      </c>
      <c r="L73" s="33"/>
      <c r="M73" s="34">
        <f>228341.01</f>
        <v>228341.01</v>
      </c>
      <c r="N73" s="34"/>
      <c r="O73" s="34">
        <f>57085.25</f>
        <v>57085.25</v>
      </c>
      <c r="P73" s="34"/>
      <c r="Q73" s="34"/>
      <c r="R73" s="34"/>
      <c r="S73" s="34"/>
      <c r="T73" s="35">
        <f>171255.76</f>
        <v>171255.76</v>
      </c>
      <c r="U73" s="35"/>
    </row>
    <row r="74" spans="1:21" s="1" customFormat="1" ht="13.5" customHeight="1">
      <c r="A74" s="31" t="s">
        <v>99</v>
      </c>
      <c r="B74" s="31"/>
      <c r="C74" s="31"/>
      <c r="D74" s="31"/>
      <c r="E74" s="31"/>
      <c r="F74" s="31"/>
      <c r="G74" s="32" t="s">
        <v>95</v>
      </c>
      <c r="H74" s="32"/>
      <c r="I74" s="32" t="s">
        <v>145</v>
      </c>
      <c r="J74" s="32"/>
      <c r="K74" s="33" t="s">
        <v>101</v>
      </c>
      <c r="L74" s="33"/>
      <c r="M74" s="34">
        <f>68958.99</f>
        <v>68958.99</v>
      </c>
      <c r="N74" s="34"/>
      <c r="O74" s="34">
        <f>17239.75</f>
        <v>17239.75</v>
      </c>
      <c r="P74" s="34"/>
      <c r="Q74" s="34"/>
      <c r="R74" s="34"/>
      <c r="S74" s="34"/>
      <c r="T74" s="35">
        <f>51719.24</f>
        <v>51719.24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146</v>
      </c>
      <c r="J75" s="32"/>
      <c r="K75" s="33" t="s">
        <v>98</v>
      </c>
      <c r="L75" s="33"/>
      <c r="M75" s="34">
        <f>54519.35</f>
        <v>54519.35</v>
      </c>
      <c r="N75" s="34"/>
      <c r="O75" s="34">
        <f>13629.84</f>
        <v>13629.84</v>
      </c>
      <c r="P75" s="34"/>
      <c r="Q75" s="34"/>
      <c r="R75" s="34"/>
      <c r="S75" s="34"/>
      <c r="T75" s="35">
        <f>40889.51</f>
        <v>40889.51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147</v>
      </c>
      <c r="J76" s="32"/>
      <c r="K76" s="33" t="s">
        <v>101</v>
      </c>
      <c r="L76" s="33"/>
      <c r="M76" s="34">
        <f>16464.85</f>
        <v>16464.85</v>
      </c>
      <c r="N76" s="34"/>
      <c r="O76" s="34">
        <f>4116.21</f>
        <v>4116.21</v>
      </c>
      <c r="P76" s="34"/>
      <c r="Q76" s="34"/>
      <c r="R76" s="34"/>
      <c r="S76" s="34"/>
      <c r="T76" s="35">
        <f>12348.64</f>
        <v>12348.64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148</v>
      </c>
      <c r="J77" s="32"/>
      <c r="K77" s="33" t="s">
        <v>98</v>
      </c>
      <c r="L77" s="33"/>
      <c r="M77" s="34">
        <f>15454.98</f>
        <v>15454.98</v>
      </c>
      <c r="N77" s="34"/>
      <c r="O77" s="34">
        <f>2578.9</f>
        <v>2578.9</v>
      </c>
      <c r="P77" s="34"/>
      <c r="Q77" s="34"/>
      <c r="R77" s="34"/>
      <c r="S77" s="34"/>
      <c r="T77" s="35">
        <f>12876.08</f>
        <v>12876.08</v>
      </c>
      <c r="U77" s="35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149</v>
      </c>
      <c r="J78" s="32"/>
      <c r="K78" s="33" t="s">
        <v>101</v>
      </c>
      <c r="L78" s="33"/>
      <c r="M78" s="34">
        <f>4667.4</f>
        <v>4667.4</v>
      </c>
      <c r="N78" s="34"/>
      <c r="O78" s="34">
        <f>778.82</f>
        <v>778.82</v>
      </c>
      <c r="P78" s="34"/>
      <c r="Q78" s="34"/>
      <c r="R78" s="34"/>
      <c r="S78" s="34"/>
      <c r="T78" s="35">
        <f>3888.58</f>
        <v>3888.58</v>
      </c>
      <c r="U78" s="35"/>
    </row>
    <row r="79" spans="1:21" s="1" customFormat="1" ht="13.5" customHeight="1">
      <c r="A79" s="31" t="s">
        <v>102</v>
      </c>
      <c r="B79" s="31"/>
      <c r="C79" s="31"/>
      <c r="D79" s="31"/>
      <c r="E79" s="31"/>
      <c r="F79" s="31"/>
      <c r="G79" s="32" t="s">
        <v>95</v>
      </c>
      <c r="H79" s="32"/>
      <c r="I79" s="32" t="s">
        <v>150</v>
      </c>
      <c r="J79" s="32"/>
      <c r="K79" s="33" t="s">
        <v>104</v>
      </c>
      <c r="L79" s="33"/>
      <c r="M79" s="34">
        <f>44860</f>
        <v>44860</v>
      </c>
      <c r="N79" s="34"/>
      <c r="O79" s="36" t="s">
        <v>39</v>
      </c>
      <c r="P79" s="36"/>
      <c r="Q79" s="36"/>
      <c r="R79" s="36"/>
      <c r="S79" s="36"/>
      <c r="T79" s="35">
        <f>44860</f>
        <v>44860</v>
      </c>
      <c r="U79" s="35"/>
    </row>
    <row r="80" spans="1:21" s="1" customFormat="1" ht="13.5" customHeight="1">
      <c r="A80" s="31" t="s">
        <v>102</v>
      </c>
      <c r="B80" s="31"/>
      <c r="C80" s="31"/>
      <c r="D80" s="31"/>
      <c r="E80" s="31"/>
      <c r="F80" s="31"/>
      <c r="G80" s="32" t="s">
        <v>95</v>
      </c>
      <c r="H80" s="32"/>
      <c r="I80" s="32" t="s">
        <v>151</v>
      </c>
      <c r="J80" s="32"/>
      <c r="K80" s="33" t="s">
        <v>104</v>
      </c>
      <c r="L80" s="33"/>
      <c r="M80" s="34">
        <f>11215</f>
        <v>11215</v>
      </c>
      <c r="N80" s="34"/>
      <c r="O80" s="36" t="s">
        <v>39</v>
      </c>
      <c r="P80" s="36"/>
      <c r="Q80" s="36"/>
      <c r="R80" s="36"/>
      <c r="S80" s="36"/>
      <c r="T80" s="35">
        <f>11215</f>
        <v>11215</v>
      </c>
      <c r="U80" s="35"/>
    </row>
    <row r="81" spans="1:21" s="1" customFormat="1" ht="13.5" customHeight="1">
      <c r="A81" s="31" t="s">
        <v>96</v>
      </c>
      <c r="B81" s="31"/>
      <c r="C81" s="31"/>
      <c r="D81" s="31"/>
      <c r="E81" s="31"/>
      <c r="F81" s="31"/>
      <c r="G81" s="32" t="s">
        <v>95</v>
      </c>
      <c r="H81" s="32"/>
      <c r="I81" s="32" t="s">
        <v>152</v>
      </c>
      <c r="J81" s="32"/>
      <c r="K81" s="33" t="s">
        <v>98</v>
      </c>
      <c r="L81" s="33"/>
      <c r="M81" s="34">
        <f>199692.3</f>
        <v>199692.3</v>
      </c>
      <c r="N81" s="34"/>
      <c r="O81" s="36" t="s">
        <v>39</v>
      </c>
      <c r="P81" s="36"/>
      <c r="Q81" s="36"/>
      <c r="R81" s="36"/>
      <c r="S81" s="36"/>
      <c r="T81" s="35">
        <f>199692.3</f>
        <v>199692.3</v>
      </c>
      <c r="U81" s="35"/>
    </row>
    <row r="82" spans="1:21" s="1" customFormat="1" ht="13.5" customHeight="1">
      <c r="A82" s="31" t="s">
        <v>99</v>
      </c>
      <c r="B82" s="31"/>
      <c r="C82" s="31"/>
      <c r="D82" s="31"/>
      <c r="E82" s="31"/>
      <c r="F82" s="31"/>
      <c r="G82" s="32" t="s">
        <v>95</v>
      </c>
      <c r="H82" s="32"/>
      <c r="I82" s="32" t="s">
        <v>153</v>
      </c>
      <c r="J82" s="32"/>
      <c r="K82" s="33" t="s">
        <v>101</v>
      </c>
      <c r="L82" s="33"/>
      <c r="M82" s="34">
        <f>60307.7</f>
        <v>60307.7</v>
      </c>
      <c r="N82" s="34"/>
      <c r="O82" s="36" t="s">
        <v>39</v>
      </c>
      <c r="P82" s="36"/>
      <c r="Q82" s="36"/>
      <c r="R82" s="36"/>
      <c r="S82" s="36"/>
      <c r="T82" s="35">
        <f>60307.7</f>
        <v>60307.7</v>
      </c>
      <c r="U82" s="35"/>
    </row>
    <row r="83" spans="1:21" s="1" customFormat="1" ht="13.5" customHeight="1">
      <c r="A83" s="31" t="s">
        <v>96</v>
      </c>
      <c r="B83" s="31"/>
      <c r="C83" s="31"/>
      <c r="D83" s="31"/>
      <c r="E83" s="31"/>
      <c r="F83" s="31"/>
      <c r="G83" s="32" t="s">
        <v>95</v>
      </c>
      <c r="H83" s="32"/>
      <c r="I83" s="32" t="s">
        <v>154</v>
      </c>
      <c r="J83" s="32"/>
      <c r="K83" s="33" t="s">
        <v>98</v>
      </c>
      <c r="L83" s="33"/>
      <c r="M83" s="34">
        <f>15733.49</f>
        <v>15733.49</v>
      </c>
      <c r="N83" s="34"/>
      <c r="O83" s="34">
        <f>15733.49</f>
        <v>15733.49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99</v>
      </c>
      <c r="B84" s="31"/>
      <c r="C84" s="31"/>
      <c r="D84" s="31"/>
      <c r="E84" s="31"/>
      <c r="F84" s="31"/>
      <c r="G84" s="32" t="s">
        <v>95</v>
      </c>
      <c r="H84" s="32"/>
      <c r="I84" s="32" t="s">
        <v>155</v>
      </c>
      <c r="J84" s="32"/>
      <c r="K84" s="33" t="s">
        <v>101</v>
      </c>
      <c r="L84" s="33"/>
      <c r="M84" s="34">
        <f>4751.51</f>
        <v>4751.51</v>
      </c>
      <c r="N84" s="34"/>
      <c r="O84" s="34">
        <f>4751.51</f>
        <v>4751.51</v>
      </c>
      <c r="P84" s="34"/>
      <c r="Q84" s="34"/>
      <c r="R84" s="34"/>
      <c r="S84" s="34"/>
      <c r="T84" s="35">
        <f>0</f>
        <v>0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95</v>
      </c>
      <c r="H85" s="32"/>
      <c r="I85" s="32" t="s">
        <v>156</v>
      </c>
      <c r="J85" s="32"/>
      <c r="K85" s="33" t="s">
        <v>98</v>
      </c>
      <c r="L85" s="33"/>
      <c r="M85" s="34">
        <f>179724</f>
        <v>179724</v>
      </c>
      <c r="N85" s="34"/>
      <c r="O85" s="34">
        <f>106148.63</f>
        <v>106148.63</v>
      </c>
      <c r="P85" s="34"/>
      <c r="Q85" s="34"/>
      <c r="R85" s="34"/>
      <c r="S85" s="34"/>
      <c r="T85" s="35">
        <f>73575.37</f>
        <v>73575.37</v>
      </c>
      <c r="U85" s="35"/>
    </row>
    <row r="86" spans="1:21" s="1" customFormat="1" ht="13.5" customHeight="1">
      <c r="A86" s="31" t="s">
        <v>99</v>
      </c>
      <c r="B86" s="31"/>
      <c r="C86" s="31"/>
      <c r="D86" s="31"/>
      <c r="E86" s="31"/>
      <c r="F86" s="31"/>
      <c r="G86" s="32" t="s">
        <v>95</v>
      </c>
      <c r="H86" s="32"/>
      <c r="I86" s="32" t="s">
        <v>157</v>
      </c>
      <c r="J86" s="32"/>
      <c r="K86" s="33" t="s">
        <v>101</v>
      </c>
      <c r="L86" s="33"/>
      <c r="M86" s="34">
        <f>54276</f>
        <v>54276</v>
      </c>
      <c r="N86" s="34"/>
      <c r="O86" s="34">
        <f>32056.87</f>
        <v>32056.87</v>
      </c>
      <c r="P86" s="34"/>
      <c r="Q86" s="34"/>
      <c r="R86" s="34"/>
      <c r="S86" s="34"/>
      <c r="T86" s="35">
        <f>22219.13</f>
        <v>22219.13</v>
      </c>
      <c r="U86" s="35"/>
    </row>
    <row r="87" spans="1:21" s="1" customFormat="1" ht="13.5" customHeight="1">
      <c r="A87" s="31" t="s">
        <v>96</v>
      </c>
      <c r="B87" s="31"/>
      <c r="C87" s="31"/>
      <c r="D87" s="31"/>
      <c r="E87" s="31"/>
      <c r="F87" s="31"/>
      <c r="G87" s="32" t="s">
        <v>95</v>
      </c>
      <c r="H87" s="32"/>
      <c r="I87" s="32" t="s">
        <v>158</v>
      </c>
      <c r="J87" s="32"/>
      <c r="K87" s="33" t="s">
        <v>98</v>
      </c>
      <c r="L87" s="33"/>
      <c r="M87" s="34">
        <f>704155.15</f>
        <v>704155.15</v>
      </c>
      <c r="N87" s="34"/>
      <c r="O87" s="34">
        <f>107384.24</f>
        <v>107384.24</v>
      </c>
      <c r="P87" s="34"/>
      <c r="Q87" s="34"/>
      <c r="R87" s="34"/>
      <c r="S87" s="34"/>
      <c r="T87" s="35">
        <f>596770.91</f>
        <v>596770.91</v>
      </c>
      <c r="U87" s="35"/>
    </row>
    <row r="88" spans="1:21" s="1" customFormat="1" ht="13.5" customHeight="1">
      <c r="A88" s="31" t="s">
        <v>99</v>
      </c>
      <c r="B88" s="31"/>
      <c r="C88" s="31"/>
      <c r="D88" s="31"/>
      <c r="E88" s="31"/>
      <c r="F88" s="31"/>
      <c r="G88" s="32" t="s">
        <v>95</v>
      </c>
      <c r="H88" s="32"/>
      <c r="I88" s="32" t="s">
        <v>159</v>
      </c>
      <c r="J88" s="32"/>
      <c r="K88" s="33" t="s">
        <v>101</v>
      </c>
      <c r="L88" s="33"/>
      <c r="M88" s="34">
        <f>212654.85</f>
        <v>212654.85</v>
      </c>
      <c r="N88" s="34"/>
      <c r="O88" s="34">
        <f>32430.02</f>
        <v>32430.02</v>
      </c>
      <c r="P88" s="34"/>
      <c r="Q88" s="34"/>
      <c r="R88" s="34"/>
      <c r="S88" s="34"/>
      <c r="T88" s="35">
        <f>180224.83</f>
        <v>180224.83</v>
      </c>
      <c r="U88" s="35"/>
    </row>
    <row r="89" spans="1:21" s="1" customFormat="1" ht="13.5" customHeight="1">
      <c r="A89" s="31" t="s">
        <v>96</v>
      </c>
      <c r="B89" s="31"/>
      <c r="C89" s="31"/>
      <c r="D89" s="31"/>
      <c r="E89" s="31"/>
      <c r="F89" s="31"/>
      <c r="G89" s="32" t="s">
        <v>95</v>
      </c>
      <c r="H89" s="32"/>
      <c r="I89" s="32" t="s">
        <v>160</v>
      </c>
      <c r="J89" s="32"/>
      <c r="K89" s="33" t="s">
        <v>98</v>
      </c>
      <c r="L89" s="33"/>
      <c r="M89" s="34">
        <f>12</f>
        <v>12</v>
      </c>
      <c r="N89" s="34"/>
      <c r="O89" s="36" t="s">
        <v>39</v>
      </c>
      <c r="P89" s="36"/>
      <c r="Q89" s="36"/>
      <c r="R89" s="36"/>
      <c r="S89" s="36"/>
      <c r="T89" s="35">
        <f>12</f>
        <v>12</v>
      </c>
      <c r="U89" s="35"/>
    </row>
    <row r="90" spans="1:21" s="1" customFormat="1" ht="13.5" customHeight="1">
      <c r="A90" s="31" t="s">
        <v>99</v>
      </c>
      <c r="B90" s="31"/>
      <c r="C90" s="31"/>
      <c r="D90" s="31"/>
      <c r="E90" s="31"/>
      <c r="F90" s="31"/>
      <c r="G90" s="32" t="s">
        <v>95</v>
      </c>
      <c r="H90" s="32"/>
      <c r="I90" s="32" t="s">
        <v>161</v>
      </c>
      <c r="J90" s="32"/>
      <c r="K90" s="33" t="s">
        <v>101</v>
      </c>
      <c r="L90" s="33"/>
      <c r="M90" s="34">
        <f>3.62</f>
        <v>3.62</v>
      </c>
      <c r="N90" s="34"/>
      <c r="O90" s="36" t="s">
        <v>39</v>
      </c>
      <c r="P90" s="36"/>
      <c r="Q90" s="36"/>
      <c r="R90" s="36"/>
      <c r="S90" s="36"/>
      <c r="T90" s="35">
        <f>3.62</f>
        <v>3.62</v>
      </c>
      <c r="U90" s="35"/>
    </row>
    <row r="91" spans="1:21" s="1" customFormat="1" ht="13.5" customHeight="1">
      <c r="A91" s="31" t="s">
        <v>102</v>
      </c>
      <c r="B91" s="31"/>
      <c r="C91" s="31"/>
      <c r="D91" s="31"/>
      <c r="E91" s="31"/>
      <c r="F91" s="31"/>
      <c r="G91" s="32" t="s">
        <v>95</v>
      </c>
      <c r="H91" s="32"/>
      <c r="I91" s="32" t="s">
        <v>162</v>
      </c>
      <c r="J91" s="32"/>
      <c r="K91" s="33" t="s">
        <v>104</v>
      </c>
      <c r="L91" s="33"/>
      <c r="M91" s="34">
        <f>1545.97</f>
        <v>1545.97</v>
      </c>
      <c r="N91" s="34"/>
      <c r="O91" s="36" t="s">
        <v>39</v>
      </c>
      <c r="P91" s="36"/>
      <c r="Q91" s="36"/>
      <c r="R91" s="36"/>
      <c r="S91" s="36"/>
      <c r="T91" s="35">
        <f>1545.97</f>
        <v>1545.97</v>
      </c>
      <c r="U91" s="35"/>
    </row>
    <row r="92" spans="1:21" s="1" customFormat="1" ht="13.5" customHeight="1">
      <c r="A92" s="31" t="s">
        <v>139</v>
      </c>
      <c r="B92" s="31"/>
      <c r="C92" s="31"/>
      <c r="D92" s="31"/>
      <c r="E92" s="31"/>
      <c r="F92" s="31"/>
      <c r="G92" s="32" t="s">
        <v>95</v>
      </c>
      <c r="H92" s="32"/>
      <c r="I92" s="32" t="s">
        <v>163</v>
      </c>
      <c r="J92" s="32"/>
      <c r="K92" s="33" t="s">
        <v>140</v>
      </c>
      <c r="L92" s="33"/>
      <c r="M92" s="34">
        <f>6221218.02</f>
        <v>6221218.02</v>
      </c>
      <c r="N92" s="34"/>
      <c r="O92" s="34">
        <f>444861.86</f>
        <v>444861.86</v>
      </c>
      <c r="P92" s="34"/>
      <c r="Q92" s="34"/>
      <c r="R92" s="34"/>
      <c r="S92" s="34"/>
      <c r="T92" s="35">
        <f>5776356.16</f>
        <v>5776356.16</v>
      </c>
      <c r="U92" s="35"/>
    </row>
    <row r="93" spans="1:21" s="1" customFormat="1" ht="13.5" customHeight="1">
      <c r="A93" s="31" t="s">
        <v>164</v>
      </c>
      <c r="B93" s="31"/>
      <c r="C93" s="31"/>
      <c r="D93" s="31"/>
      <c r="E93" s="31"/>
      <c r="F93" s="31"/>
      <c r="G93" s="32" t="s">
        <v>95</v>
      </c>
      <c r="H93" s="32"/>
      <c r="I93" s="32" t="s">
        <v>163</v>
      </c>
      <c r="J93" s="32"/>
      <c r="K93" s="33" t="s">
        <v>165</v>
      </c>
      <c r="L93" s="33"/>
      <c r="M93" s="34">
        <f>647000</f>
        <v>647000</v>
      </c>
      <c r="N93" s="34"/>
      <c r="O93" s="36" t="s">
        <v>39</v>
      </c>
      <c r="P93" s="36"/>
      <c r="Q93" s="36"/>
      <c r="R93" s="36"/>
      <c r="S93" s="36"/>
      <c r="T93" s="35">
        <f>647000</f>
        <v>647000</v>
      </c>
      <c r="U93" s="35"/>
    </row>
    <row r="94" spans="1:21" s="1" customFormat="1" ht="13.5" customHeight="1">
      <c r="A94" s="31" t="s">
        <v>136</v>
      </c>
      <c r="B94" s="31"/>
      <c r="C94" s="31"/>
      <c r="D94" s="31"/>
      <c r="E94" s="31"/>
      <c r="F94" s="31"/>
      <c r="G94" s="32" t="s">
        <v>95</v>
      </c>
      <c r="H94" s="32"/>
      <c r="I94" s="32" t="s">
        <v>166</v>
      </c>
      <c r="J94" s="32"/>
      <c r="K94" s="33" t="s">
        <v>138</v>
      </c>
      <c r="L94" s="33"/>
      <c r="M94" s="34">
        <f>1860883.97</f>
        <v>1860883.97</v>
      </c>
      <c r="N94" s="34"/>
      <c r="O94" s="34">
        <f>527458.06</f>
        <v>527458.06</v>
      </c>
      <c r="P94" s="34"/>
      <c r="Q94" s="34"/>
      <c r="R94" s="34"/>
      <c r="S94" s="34"/>
      <c r="T94" s="35">
        <f>1333425.91</f>
        <v>1333425.91</v>
      </c>
      <c r="U94" s="35"/>
    </row>
    <row r="95" spans="1:21" s="1" customFormat="1" ht="13.5" customHeight="1">
      <c r="A95" s="31" t="s">
        <v>124</v>
      </c>
      <c r="B95" s="31"/>
      <c r="C95" s="31"/>
      <c r="D95" s="31"/>
      <c r="E95" s="31"/>
      <c r="F95" s="31"/>
      <c r="G95" s="32" t="s">
        <v>95</v>
      </c>
      <c r="H95" s="32"/>
      <c r="I95" s="32" t="s">
        <v>167</v>
      </c>
      <c r="J95" s="32"/>
      <c r="K95" s="33" t="s">
        <v>126</v>
      </c>
      <c r="L95" s="33"/>
      <c r="M95" s="34">
        <f>172454.94</f>
        <v>172454.94</v>
      </c>
      <c r="N95" s="34"/>
      <c r="O95" s="34">
        <f>30329.41</f>
        <v>30329.41</v>
      </c>
      <c r="P95" s="34"/>
      <c r="Q95" s="34"/>
      <c r="R95" s="34"/>
      <c r="S95" s="34"/>
      <c r="T95" s="35">
        <f>142125.53</f>
        <v>142125.53</v>
      </c>
      <c r="U95" s="35"/>
    </row>
    <row r="96" spans="1:21" s="1" customFormat="1" ht="13.5" customHeight="1">
      <c r="A96" s="31" t="s">
        <v>102</v>
      </c>
      <c r="B96" s="31"/>
      <c r="C96" s="31"/>
      <c r="D96" s="31"/>
      <c r="E96" s="31"/>
      <c r="F96" s="31"/>
      <c r="G96" s="32" t="s">
        <v>95</v>
      </c>
      <c r="H96" s="32"/>
      <c r="I96" s="32" t="s">
        <v>167</v>
      </c>
      <c r="J96" s="32"/>
      <c r="K96" s="33" t="s">
        <v>104</v>
      </c>
      <c r="L96" s="33"/>
      <c r="M96" s="34">
        <f>234000</f>
        <v>234000</v>
      </c>
      <c r="N96" s="34"/>
      <c r="O96" s="34">
        <f>52056</f>
        <v>52056</v>
      </c>
      <c r="P96" s="34"/>
      <c r="Q96" s="34"/>
      <c r="R96" s="34"/>
      <c r="S96" s="34"/>
      <c r="T96" s="35">
        <f>181944</f>
        <v>181944</v>
      </c>
      <c r="U96" s="35"/>
    </row>
    <row r="97" spans="1:21" s="1" customFormat="1" ht="13.5" customHeight="1">
      <c r="A97" s="31" t="s">
        <v>131</v>
      </c>
      <c r="B97" s="31"/>
      <c r="C97" s="31"/>
      <c r="D97" s="31"/>
      <c r="E97" s="31"/>
      <c r="F97" s="31"/>
      <c r="G97" s="32" t="s">
        <v>95</v>
      </c>
      <c r="H97" s="32"/>
      <c r="I97" s="32" t="s">
        <v>167</v>
      </c>
      <c r="J97" s="32"/>
      <c r="K97" s="33" t="s">
        <v>132</v>
      </c>
      <c r="L97" s="33"/>
      <c r="M97" s="34">
        <f>40000</f>
        <v>40000</v>
      </c>
      <c r="N97" s="34"/>
      <c r="O97" s="34">
        <f>39715</f>
        <v>39715</v>
      </c>
      <c r="P97" s="34"/>
      <c r="Q97" s="34"/>
      <c r="R97" s="34"/>
      <c r="S97" s="34"/>
      <c r="T97" s="35">
        <f>285</f>
        <v>285</v>
      </c>
      <c r="U97" s="35"/>
    </row>
    <row r="98" spans="1:21" s="1" customFormat="1" ht="13.5" customHeight="1">
      <c r="A98" s="31" t="s">
        <v>139</v>
      </c>
      <c r="B98" s="31"/>
      <c r="C98" s="31"/>
      <c r="D98" s="31"/>
      <c r="E98" s="31"/>
      <c r="F98" s="31"/>
      <c r="G98" s="32" t="s">
        <v>95</v>
      </c>
      <c r="H98" s="32"/>
      <c r="I98" s="32" t="s">
        <v>168</v>
      </c>
      <c r="J98" s="32"/>
      <c r="K98" s="33" t="s">
        <v>140</v>
      </c>
      <c r="L98" s="33"/>
      <c r="M98" s="34">
        <f>1004162.32</f>
        <v>1004162.32</v>
      </c>
      <c r="N98" s="34"/>
      <c r="O98" s="36" t="s">
        <v>39</v>
      </c>
      <c r="P98" s="36"/>
      <c r="Q98" s="36"/>
      <c r="R98" s="36"/>
      <c r="S98" s="36"/>
      <c r="T98" s="35">
        <f>1004162.32</f>
        <v>1004162.32</v>
      </c>
      <c r="U98" s="35"/>
    </row>
    <row r="99" spans="1:21" s="1" customFormat="1" ht="13.5" customHeight="1">
      <c r="A99" s="31" t="s">
        <v>139</v>
      </c>
      <c r="B99" s="31"/>
      <c r="C99" s="31"/>
      <c r="D99" s="31"/>
      <c r="E99" s="31"/>
      <c r="F99" s="31"/>
      <c r="G99" s="32" t="s">
        <v>95</v>
      </c>
      <c r="H99" s="32"/>
      <c r="I99" s="32" t="s">
        <v>169</v>
      </c>
      <c r="J99" s="32"/>
      <c r="K99" s="33" t="s">
        <v>140</v>
      </c>
      <c r="L99" s="33"/>
      <c r="M99" s="34">
        <f>106000</f>
        <v>106000</v>
      </c>
      <c r="N99" s="34"/>
      <c r="O99" s="34">
        <f>21621.4</f>
        <v>21621.4</v>
      </c>
      <c r="P99" s="34"/>
      <c r="Q99" s="34"/>
      <c r="R99" s="34"/>
      <c r="S99" s="34"/>
      <c r="T99" s="35">
        <f>84378.6</f>
        <v>84378.6</v>
      </c>
      <c r="U99" s="35"/>
    </row>
    <row r="100" spans="1:21" s="1" customFormat="1" ht="24" customHeight="1">
      <c r="A100" s="31" t="s">
        <v>110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170</v>
      </c>
      <c r="J100" s="32"/>
      <c r="K100" s="33" t="s">
        <v>112</v>
      </c>
      <c r="L100" s="33"/>
      <c r="M100" s="34">
        <f>608700</f>
        <v>608700</v>
      </c>
      <c r="N100" s="34"/>
      <c r="O100" s="36" t="s">
        <v>39</v>
      </c>
      <c r="P100" s="36"/>
      <c r="Q100" s="36"/>
      <c r="R100" s="36"/>
      <c r="S100" s="36"/>
      <c r="T100" s="35">
        <f>608700</f>
        <v>608700</v>
      </c>
      <c r="U100" s="35"/>
    </row>
    <row r="101" spans="1:21" s="1" customFormat="1" ht="13.5" customHeight="1">
      <c r="A101" s="31" t="s">
        <v>139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171</v>
      </c>
      <c r="J101" s="32"/>
      <c r="K101" s="33" t="s">
        <v>140</v>
      </c>
      <c r="L101" s="33"/>
      <c r="M101" s="34">
        <f>53675</f>
        <v>53675</v>
      </c>
      <c r="N101" s="34"/>
      <c r="O101" s="34">
        <f>8602.5</f>
        <v>8602.5</v>
      </c>
      <c r="P101" s="34"/>
      <c r="Q101" s="34"/>
      <c r="R101" s="34"/>
      <c r="S101" s="34"/>
      <c r="T101" s="35">
        <f>45072.5</f>
        <v>45072.5</v>
      </c>
      <c r="U101" s="35"/>
    </row>
    <row r="102" spans="1:21" s="1" customFormat="1" ht="24" customHeight="1">
      <c r="A102" s="31" t="s">
        <v>110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172</v>
      </c>
      <c r="J102" s="32"/>
      <c r="K102" s="33" t="s">
        <v>112</v>
      </c>
      <c r="L102" s="33"/>
      <c r="M102" s="34">
        <f>7343100</f>
        <v>7343100</v>
      </c>
      <c r="N102" s="34"/>
      <c r="O102" s="36" t="s">
        <v>39</v>
      </c>
      <c r="P102" s="36"/>
      <c r="Q102" s="36"/>
      <c r="R102" s="36"/>
      <c r="S102" s="36"/>
      <c r="T102" s="35">
        <f>7343100</f>
        <v>7343100</v>
      </c>
      <c r="U102" s="35"/>
    </row>
    <row r="103" spans="1:21" s="1" customFormat="1" ht="24" customHeight="1">
      <c r="A103" s="31" t="s">
        <v>110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173</v>
      </c>
      <c r="J103" s="32"/>
      <c r="K103" s="33" t="s">
        <v>112</v>
      </c>
      <c r="L103" s="33"/>
      <c r="M103" s="34">
        <f>8912300</f>
        <v>8912300</v>
      </c>
      <c r="N103" s="34"/>
      <c r="O103" s="36" t="s">
        <v>39</v>
      </c>
      <c r="P103" s="36"/>
      <c r="Q103" s="36"/>
      <c r="R103" s="36"/>
      <c r="S103" s="36"/>
      <c r="T103" s="35">
        <f>8912300</f>
        <v>8912300</v>
      </c>
      <c r="U103" s="35"/>
    </row>
    <row r="104" spans="1:21" s="1" customFormat="1" ht="24" customHeight="1">
      <c r="A104" s="31" t="s">
        <v>110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174</v>
      </c>
      <c r="J104" s="32"/>
      <c r="K104" s="33" t="s">
        <v>112</v>
      </c>
      <c r="L104" s="33"/>
      <c r="M104" s="34">
        <f>352350</f>
        <v>352350</v>
      </c>
      <c r="N104" s="34"/>
      <c r="O104" s="36" t="s">
        <v>39</v>
      </c>
      <c r="P104" s="36"/>
      <c r="Q104" s="36"/>
      <c r="R104" s="36"/>
      <c r="S104" s="36"/>
      <c r="T104" s="35">
        <f>352350</f>
        <v>352350</v>
      </c>
      <c r="U104" s="35"/>
    </row>
    <row r="105" spans="1:21" s="1" customFormat="1" ht="24" customHeight="1">
      <c r="A105" s="31" t="s">
        <v>110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175</v>
      </c>
      <c r="J105" s="32"/>
      <c r="K105" s="33" t="s">
        <v>112</v>
      </c>
      <c r="L105" s="33"/>
      <c r="M105" s="34">
        <f>972880</f>
        <v>972880</v>
      </c>
      <c r="N105" s="34"/>
      <c r="O105" s="34">
        <f>205506</f>
        <v>205506</v>
      </c>
      <c r="P105" s="34"/>
      <c r="Q105" s="34"/>
      <c r="R105" s="34"/>
      <c r="S105" s="34"/>
      <c r="T105" s="35">
        <f>767374</f>
        <v>767374</v>
      </c>
      <c r="U105" s="35"/>
    </row>
    <row r="106" spans="1:21" s="1" customFormat="1" ht="13.5" customHeight="1">
      <c r="A106" s="31" t="s">
        <v>96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176</v>
      </c>
      <c r="J106" s="32"/>
      <c r="K106" s="33" t="s">
        <v>98</v>
      </c>
      <c r="L106" s="33"/>
      <c r="M106" s="34">
        <f>9261605.04</f>
        <v>9261605.04</v>
      </c>
      <c r="N106" s="34"/>
      <c r="O106" s="34">
        <f>2403121.96</f>
        <v>2403121.96</v>
      </c>
      <c r="P106" s="34"/>
      <c r="Q106" s="34"/>
      <c r="R106" s="34"/>
      <c r="S106" s="34"/>
      <c r="T106" s="35">
        <f>6858483.08</f>
        <v>6858483.08</v>
      </c>
      <c r="U106" s="35"/>
    </row>
    <row r="107" spans="1:21" s="1" customFormat="1" ht="13.5" customHeight="1">
      <c r="A107" s="31" t="s">
        <v>120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176</v>
      </c>
      <c r="J107" s="32"/>
      <c r="K107" s="33" t="s">
        <v>121</v>
      </c>
      <c r="L107" s="33"/>
      <c r="M107" s="34">
        <f>30000</f>
        <v>30000</v>
      </c>
      <c r="N107" s="34"/>
      <c r="O107" s="34">
        <f>14170.47</f>
        <v>14170.47</v>
      </c>
      <c r="P107" s="34"/>
      <c r="Q107" s="34"/>
      <c r="R107" s="34"/>
      <c r="S107" s="34"/>
      <c r="T107" s="35">
        <f>15829.53</f>
        <v>15829.53</v>
      </c>
      <c r="U107" s="35"/>
    </row>
    <row r="108" spans="1:21" s="1" customFormat="1" ht="13.5" customHeight="1">
      <c r="A108" s="31" t="s">
        <v>99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177</v>
      </c>
      <c r="J108" s="32"/>
      <c r="K108" s="33" t="s">
        <v>101</v>
      </c>
      <c r="L108" s="33"/>
      <c r="M108" s="34">
        <f>2767004.72</f>
        <v>2767004.72</v>
      </c>
      <c r="N108" s="34"/>
      <c r="O108" s="34">
        <f>515174.65</f>
        <v>515174.65</v>
      </c>
      <c r="P108" s="34"/>
      <c r="Q108" s="34"/>
      <c r="R108" s="34"/>
      <c r="S108" s="34"/>
      <c r="T108" s="35">
        <f>2251830.07</f>
        <v>2251830.07</v>
      </c>
      <c r="U108" s="35"/>
    </row>
    <row r="109" spans="1:21" s="1" customFormat="1" ht="13.5" customHeight="1">
      <c r="A109" s="31" t="s">
        <v>124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178</v>
      </c>
      <c r="J109" s="32"/>
      <c r="K109" s="33" t="s">
        <v>126</v>
      </c>
      <c r="L109" s="33"/>
      <c r="M109" s="34">
        <f>83453.68</f>
        <v>83453.68</v>
      </c>
      <c r="N109" s="34"/>
      <c r="O109" s="34">
        <f>11854.88</f>
        <v>11854.88</v>
      </c>
      <c r="P109" s="34"/>
      <c r="Q109" s="34"/>
      <c r="R109" s="34"/>
      <c r="S109" s="34"/>
      <c r="T109" s="35">
        <f>71598.8</f>
        <v>71598.8</v>
      </c>
      <c r="U109" s="35"/>
    </row>
    <row r="110" spans="1:21" s="1" customFormat="1" ht="13.5" customHeight="1">
      <c r="A110" s="31" t="s">
        <v>179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180</v>
      </c>
      <c r="J110" s="32"/>
      <c r="K110" s="33" t="s">
        <v>181</v>
      </c>
      <c r="L110" s="33"/>
      <c r="M110" s="34">
        <f>10000</f>
        <v>10000</v>
      </c>
      <c r="N110" s="34"/>
      <c r="O110" s="36" t="s">
        <v>39</v>
      </c>
      <c r="P110" s="36"/>
      <c r="Q110" s="36"/>
      <c r="R110" s="36"/>
      <c r="S110" s="36"/>
      <c r="T110" s="35">
        <f>10000</f>
        <v>10000</v>
      </c>
      <c r="U110" s="35"/>
    </row>
    <row r="111" spans="1:21" s="1" customFormat="1" ht="13.5" customHeight="1">
      <c r="A111" s="31" t="s">
        <v>139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140</v>
      </c>
      <c r="L111" s="33"/>
      <c r="M111" s="34">
        <f>15000</f>
        <v>15000</v>
      </c>
      <c r="N111" s="34"/>
      <c r="O111" s="36" t="s">
        <v>39</v>
      </c>
      <c r="P111" s="36"/>
      <c r="Q111" s="36"/>
      <c r="R111" s="36"/>
      <c r="S111" s="36"/>
      <c r="T111" s="35">
        <f>15000</f>
        <v>15000</v>
      </c>
      <c r="U111" s="35"/>
    </row>
    <row r="112" spans="1:21" s="1" customFormat="1" ht="13.5" customHeight="1">
      <c r="A112" s="31" t="s">
        <v>102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180</v>
      </c>
      <c r="J112" s="32"/>
      <c r="K112" s="33" t="s">
        <v>104</v>
      </c>
      <c r="L112" s="33"/>
      <c r="M112" s="34">
        <f>88497</f>
        <v>88497</v>
      </c>
      <c r="N112" s="34"/>
      <c r="O112" s="34">
        <f>31048</f>
        <v>31048</v>
      </c>
      <c r="P112" s="34"/>
      <c r="Q112" s="34"/>
      <c r="R112" s="34"/>
      <c r="S112" s="34"/>
      <c r="T112" s="35">
        <f>57449</f>
        <v>57449</v>
      </c>
      <c r="U112" s="35"/>
    </row>
    <row r="113" spans="1:21" s="1" customFormat="1" ht="13.5" customHeight="1">
      <c r="A113" s="31" t="s">
        <v>164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180</v>
      </c>
      <c r="J113" s="32"/>
      <c r="K113" s="33" t="s">
        <v>165</v>
      </c>
      <c r="L113" s="33"/>
      <c r="M113" s="34">
        <f>38730</f>
        <v>38730</v>
      </c>
      <c r="N113" s="34"/>
      <c r="O113" s="34">
        <f>38730</f>
        <v>38730</v>
      </c>
      <c r="P113" s="34"/>
      <c r="Q113" s="34"/>
      <c r="R113" s="34"/>
      <c r="S113" s="34"/>
      <c r="T113" s="35">
        <f>0</f>
        <v>0</v>
      </c>
      <c r="U113" s="35"/>
    </row>
    <row r="114" spans="1:21" s="1" customFormat="1" ht="13.5" customHeight="1">
      <c r="A114" s="31" t="s">
        <v>131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180</v>
      </c>
      <c r="J114" s="32"/>
      <c r="K114" s="33" t="s">
        <v>132</v>
      </c>
      <c r="L114" s="33"/>
      <c r="M114" s="34">
        <f>55200</f>
        <v>55200</v>
      </c>
      <c r="N114" s="34"/>
      <c r="O114" s="34">
        <f>5622</f>
        <v>5622</v>
      </c>
      <c r="P114" s="34"/>
      <c r="Q114" s="34"/>
      <c r="R114" s="34"/>
      <c r="S114" s="34"/>
      <c r="T114" s="35">
        <f>49578</f>
        <v>49578</v>
      </c>
      <c r="U114" s="35"/>
    </row>
    <row r="115" spans="1:21" s="1" customFormat="1" ht="24" customHeight="1">
      <c r="A115" s="31" t="s">
        <v>182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180</v>
      </c>
      <c r="J115" s="32"/>
      <c r="K115" s="33" t="s">
        <v>183</v>
      </c>
      <c r="L115" s="33"/>
      <c r="M115" s="34">
        <f>138025</f>
        <v>138025</v>
      </c>
      <c r="N115" s="34"/>
      <c r="O115" s="34">
        <f>74665</f>
        <v>74665</v>
      </c>
      <c r="P115" s="34"/>
      <c r="Q115" s="34"/>
      <c r="R115" s="34"/>
      <c r="S115" s="34"/>
      <c r="T115" s="35">
        <f>63360</f>
        <v>63360</v>
      </c>
      <c r="U115" s="35"/>
    </row>
    <row r="116" spans="1:21" s="1" customFormat="1" ht="13.5" customHeight="1">
      <c r="A116" s="31" t="s">
        <v>136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184</v>
      </c>
      <c r="J116" s="32"/>
      <c r="K116" s="33" t="s">
        <v>138</v>
      </c>
      <c r="L116" s="33"/>
      <c r="M116" s="34">
        <f>1113716.09</f>
        <v>1113716.09</v>
      </c>
      <c r="N116" s="34"/>
      <c r="O116" s="34">
        <f>445632.67</f>
        <v>445632.67</v>
      </c>
      <c r="P116" s="34"/>
      <c r="Q116" s="34"/>
      <c r="R116" s="34"/>
      <c r="S116" s="34"/>
      <c r="T116" s="35">
        <f>668083.42</f>
        <v>668083.42</v>
      </c>
      <c r="U116" s="35"/>
    </row>
    <row r="117" spans="1:21" s="1" customFormat="1" ht="13.5" customHeight="1">
      <c r="A117" s="31" t="s">
        <v>133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185</v>
      </c>
      <c r="J117" s="32"/>
      <c r="K117" s="33" t="s">
        <v>135</v>
      </c>
      <c r="L117" s="33"/>
      <c r="M117" s="34">
        <f>10000</f>
        <v>10000</v>
      </c>
      <c r="N117" s="34"/>
      <c r="O117" s="36" t="s">
        <v>39</v>
      </c>
      <c r="P117" s="36"/>
      <c r="Q117" s="36"/>
      <c r="R117" s="36"/>
      <c r="S117" s="36"/>
      <c r="T117" s="35">
        <f>10000</f>
        <v>10000</v>
      </c>
      <c r="U117" s="35"/>
    </row>
    <row r="118" spans="1:21" s="1" customFormat="1" ht="13.5" customHeight="1">
      <c r="A118" s="31" t="s">
        <v>133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186</v>
      </c>
      <c r="J118" s="32"/>
      <c r="K118" s="33" t="s">
        <v>135</v>
      </c>
      <c r="L118" s="33"/>
      <c r="M118" s="34">
        <f>7000</f>
        <v>7000</v>
      </c>
      <c r="N118" s="34"/>
      <c r="O118" s="36" t="s">
        <v>39</v>
      </c>
      <c r="P118" s="36"/>
      <c r="Q118" s="36"/>
      <c r="R118" s="36"/>
      <c r="S118" s="36"/>
      <c r="T118" s="35">
        <f>7000</f>
        <v>7000</v>
      </c>
      <c r="U118" s="35"/>
    </row>
    <row r="119" spans="1:21" s="1" customFormat="1" ht="24" customHeight="1">
      <c r="A119" s="31" t="s">
        <v>182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187</v>
      </c>
      <c r="J119" s="32"/>
      <c r="K119" s="33" t="s">
        <v>183</v>
      </c>
      <c r="L119" s="33"/>
      <c r="M119" s="34">
        <f>11000</f>
        <v>11000</v>
      </c>
      <c r="N119" s="34"/>
      <c r="O119" s="36" t="s">
        <v>39</v>
      </c>
      <c r="P119" s="36"/>
      <c r="Q119" s="36"/>
      <c r="R119" s="36"/>
      <c r="S119" s="36"/>
      <c r="T119" s="35">
        <f>11000</f>
        <v>11000</v>
      </c>
      <c r="U119" s="35"/>
    </row>
    <row r="120" spans="1:21" s="1" customFormat="1" ht="13.5" customHeight="1">
      <c r="A120" s="31" t="s">
        <v>96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98</v>
      </c>
      <c r="L120" s="33"/>
      <c r="M120" s="34">
        <f>2118270.36</f>
        <v>2118270.36</v>
      </c>
      <c r="N120" s="34"/>
      <c r="O120" s="36" t="s">
        <v>39</v>
      </c>
      <c r="P120" s="36"/>
      <c r="Q120" s="36"/>
      <c r="R120" s="36"/>
      <c r="S120" s="36"/>
      <c r="T120" s="35">
        <f>2118270.36</f>
        <v>2118270.36</v>
      </c>
      <c r="U120" s="35"/>
    </row>
    <row r="121" spans="1:21" s="1" customFormat="1" ht="13.5" customHeight="1">
      <c r="A121" s="31" t="s">
        <v>99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189</v>
      </c>
      <c r="J121" s="32"/>
      <c r="K121" s="33" t="s">
        <v>101</v>
      </c>
      <c r="L121" s="33"/>
      <c r="M121" s="34">
        <f>639717.65</f>
        <v>639717.65</v>
      </c>
      <c r="N121" s="34"/>
      <c r="O121" s="36" t="s">
        <v>39</v>
      </c>
      <c r="P121" s="36"/>
      <c r="Q121" s="36"/>
      <c r="R121" s="36"/>
      <c r="S121" s="36"/>
      <c r="T121" s="35">
        <f>639717.65</f>
        <v>639717.65</v>
      </c>
      <c r="U121" s="35"/>
    </row>
    <row r="122" spans="1:21" s="1" customFormat="1" ht="24" customHeight="1">
      <c r="A122" s="31" t="s">
        <v>190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191</v>
      </c>
      <c r="J122" s="32"/>
      <c r="K122" s="33" t="s">
        <v>192</v>
      </c>
      <c r="L122" s="33"/>
      <c r="M122" s="34">
        <f>305000.74</f>
        <v>305000.74</v>
      </c>
      <c r="N122" s="34"/>
      <c r="O122" s="34">
        <f>16732</f>
        <v>16732</v>
      </c>
      <c r="P122" s="34"/>
      <c r="Q122" s="34"/>
      <c r="R122" s="34"/>
      <c r="S122" s="34"/>
      <c r="T122" s="35">
        <f>288268.74</f>
        <v>288268.74</v>
      </c>
      <c r="U122" s="35"/>
    </row>
    <row r="123" spans="1:21" s="1" customFormat="1" ht="24" customHeight="1">
      <c r="A123" s="31" t="s">
        <v>182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193</v>
      </c>
      <c r="J123" s="32"/>
      <c r="K123" s="33" t="s">
        <v>183</v>
      </c>
      <c r="L123" s="33"/>
      <c r="M123" s="34">
        <f>15000</f>
        <v>15000</v>
      </c>
      <c r="N123" s="34"/>
      <c r="O123" s="36" t="s">
        <v>39</v>
      </c>
      <c r="P123" s="36"/>
      <c r="Q123" s="36"/>
      <c r="R123" s="36"/>
      <c r="S123" s="36"/>
      <c r="T123" s="35">
        <f>15000</f>
        <v>15000</v>
      </c>
      <c r="U123" s="35"/>
    </row>
    <row r="124" spans="1:21" s="1" customFormat="1" ht="15" customHeight="1">
      <c r="A124" s="37" t="s">
        <v>194</v>
      </c>
      <c r="B124" s="37"/>
      <c r="C124" s="37"/>
      <c r="D124" s="37"/>
      <c r="E124" s="37"/>
      <c r="F124" s="37"/>
      <c r="G124" s="38" t="s">
        <v>195</v>
      </c>
      <c r="H124" s="38"/>
      <c r="I124" s="38" t="s">
        <v>36</v>
      </c>
      <c r="J124" s="38"/>
      <c r="K124" s="39" t="s">
        <v>36</v>
      </c>
      <c r="L124" s="39"/>
      <c r="M124" s="40">
        <f>-5628915.23</f>
        <v>-5628915.23</v>
      </c>
      <c r="N124" s="40"/>
      <c r="O124" s="40">
        <f>-1443416.67</f>
        <v>-1443416.67</v>
      </c>
      <c r="P124" s="40"/>
      <c r="Q124" s="40"/>
      <c r="R124" s="40"/>
      <c r="S124" s="40"/>
      <c r="T124" s="41" t="s">
        <v>36</v>
      </c>
      <c r="U124" s="41"/>
    </row>
    <row r="125" spans="1:21" s="1" customFormat="1" ht="13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2" t="s">
        <v>196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45.75" customHeight="1">
      <c r="A127" s="13" t="s">
        <v>22</v>
      </c>
      <c r="B127" s="13"/>
      <c r="C127" s="13"/>
      <c r="D127" s="13"/>
      <c r="E127" s="13"/>
      <c r="F127" s="13"/>
      <c r="G127" s="13"/>
      <c r="H127" s="13" t="s">
        <v>23</v>
      </c>
      <c r="I127" s="13"/>
      <c r="J127" s="13" t="s">
        <v>197</v>
      </c>
      <c r="K127" s="13"/>
      <c r="L127" s="14" t="s">
        <v>25</v>
      </c>
      <c r="M127" s="14"/>
      <c r="N127" s="14" t="s">
        <v>26</v>
      </c>
      <c r="O127" s="14"/>
      <c r="P127" s="14"/>
      <c r="Q127" s="14"/>
      <c r="R127" s="14"/>
      <c r="S127" s="15" t="s">
        <v>27</v>
      </c>
      <c r="T127" s="15"/>
      <c r="U127" s="15"/>
    </row>
    <row r="128" spans="1:21" s="1" customFormat="1" ht="12.75" customHeight="1">
      <c r="A128" s="16" t="s">
        <v>28</v>
      </c>
      <c r="B128" s="16"/>
      <c r="C128" s="16"/>
      <c r="D128" s="16"/>
      <c r="E128" s="16"/>
      <c r="F128" s="16"/>
      <c r="G128" s="16"/>
      <c r="H128" s="16" t="s">
        <v>29</v>
      </c>
      <c r="I128" s="16"/>
      <c r="J128" s="16" t="s">
        <v>30</v>
      </c>
      <c r="K128" s="16"/>
      <c r="L128" s="17" t="s">
        <v>31</v>
      </c>
      <c r="M128" s="17"/>
      <c r="N128" s="17" t="s">
        <v>32</v>
      </c>
      <c r="O128" s="17"/>
      <c r="P128" s="17"/>
      <c r="Q128" s="17"/>
      <c r="R128" s="17"/>
      <c r="S128" s="18" t="s">
        <v>33</v>
      </c>
      <c r="T128" s="18"/>
      <c r="U128" s="18"/>
    </row>
    <row r="129" spans="1:21" s="1" customFormat="1" ht="13.5" customHeight="1">
      <c r="A129" s="19" t="s">
        <v>198</v>
      </c>
      <c r="B129" s="19"/>
      <c r="C129" s="19"/>
      <c r="D129" s="19"/>
      <c r="E129" s="19"/>
      <c r="F129" s="19"/>
      <c r="G129" s="19"/>
      <c r="H129" s="20" t="s">
        <v>199</v>
      </c>
      <c r="I129" s="20"/>
      <c r="J129" s="20" t="s">
        <v>36</v>
      </c>
      <c r="K129" s="20"/>
      <c r="L129" s="42">
        <f>5628915.23</f>
        <v>5628915.23</v>
      </c>
      <c r="M129" s="42"/>
      <c r="N129" s="21">
        <f>1443416.67</f>
        <v>1443416.67</v>
      </c>
      <c r="O129" s="21"/>
      <c r="P129" s="21"/>
      <c r="Q129" s="21"/>
      <c r="R129" s="21"/>
      <c r="S129" s="43" t="s">
        <v>36</v>
      </c>
      <c r="T129" s="43"/>
      <c r="U129" s="43"/>
    </row>
    <row r="130" spans="1:21" s="1" customFormat="1" ht="13.5" customHeight="1">
      <c r="A130" s="44" t="s">
        <v>200</v>
      </c>
      <c r="B130" s="44"/>
      <c r="C130" s="44"/>
      <c r="D130" s="44"/>
      <c r="E130" s="44"/>
      <c r="F130" s="44"/>
      <c r="G130" s="44"/>
      <c r="H130" s="45" t="s">
        <v>10</v>
      </c>
      <c r="I130" s="45"/>
      <c r="J130" s="45" t="s">
        <v>10</v>
      </c>
      <c r="K130" s="45"/>
      <c r="L130" s="46" t="s">
        <v>10</v>
      </c>
      <c r="M130" s="46"/>
      <c r="N130" s="47" t="s">
        <v>10</v>
      </c>
      <c r="O130" s="47"/>
      <c r="P130" s="47"/>
      <c r="Q130" s="47"/>
      <c r="R130" s="47"/>
      <c r="S130" s="48" t="s">
        <v>10</v>
      </c>
      <c r="T130" s="48"/>
      <c r="U130" s="48"/>
    </row>
    <row r="131" spans="1:21" s="1" customFormat="1" ht="13.5" customHeight="1">
      <c r="A131" s="23" t="s">
        <v>201</v>
      </c>
      <c r="B131" s="23"/>
      <c r="C131" s="23"/>
      <c r="D131" s="23"/>
      <c r="E131" s="23"/>
      <c r="F131" s="23"/>
      <c r="G131" s="23"/>
      <c r="H131" s="49" t="s">
        <v>202</v>
      </c>
      <c r="I131" s="49"/>
      <c r="J131" s="24" t="s">
        <v>36</v>
      </c>
      <c r="K131" s="24"/>
      <c r="L131" s="50" t="s">
        <v>39</v>
      </c>
      <c r="M131" s="50"/>
      <c r="N131" s="26" t="s">
        <v>39</v>
      </c>
      <c r="O131" s="26"/>
      <c r="P131" s="26"/>
      <c r="Q131" s="26"/>
      <c r="R131" s="26"/>
      <c r="S131" s="51" t="s">
        <v>39</v>
      </c>
      <c r="T131" s="51"/>
      <c r="U131" s="51"/>
    </row>
    <row r="132" spans="1:21" s="1" customFormat="1" ht="13.5" customHeight="1">
      <c r="A132" s="31" t="s">
        <v>10</v>
      </c>
      <c r="B132" s="31"/>
      <c r="C132" s="31"/>
      <c r="D132" s="31"/>
      <c r="E132" s="31"/>
      <c r="F132" s="31"/>
      <c r="G132" s="31"/>
      <c r="H132" s="32" t="s">
        <v>202</v>
      </c>
      <c r="I132" s="32"/>
      <c r="J132" s="32" t="s">
        <v>10</v>
      </c>
      <c r="K132" s="32"/>
      <c r="L132" s="52" t="s">
        <v>39</v>
      </c>
      <c r="M132" s="52"/>
      <c r="N132" s="36" t="s">
        <v>39</v>
      </c>
      <c r="O132" s="36"/>
      <c r="P132" s="36"/>
      <c r="Q132" s="36"/>
      <c r="R132" s="36"/>
      <c r="S132" s="53" t="s">
        <v>39</v>
      </c>
      <c r="T132" s="53"/>
      <c r="U132" s="53"/>
    </row>
    <row r="133" spans="1:21" s="1" customFormat="1" ht="13.5" customHeight="1">
      <c r="A133" s="31" t="s">
        <v>203</v>
      </c>
      <c r="B133" s="31"/>
      <c r="C133" s="31"/>
      <c r="D133" s="31"/>
      <c r="E133" s="31"/>
      <c r="F133" s="31"/>
      <c r="G133" s="31"/>
      <c r="H133" s="45" t="s">
        <v>204</v>
      </c>
      <c r="I133" s="45"/>
      <c r="J133" s="45" t="s">
        <v>36</v>
      </c>
      <c r="K133" s="45"/>
      <c r="L133" s="46" t="s">
        <v>39</v>
      </c>
      <c r="M133" s="46"/>
      <c r="N133" s="36" t="s">
        <v>39</v>
      </c>
      <c r="O133" s="36"/>
      <c r="P133" s="36"/>
      <c r="Q133" s="36"/>
      <c r="R133" s="36"/>
      <c r="S133" s="48" t="s">
        <v>39</v>
      </c>
      <c r="T133" s="48"/>
      <c r="U133" s="48"/>
    </row>
    <row r="134" spans="1:21" s="1" customFormat="1" ht="13.5" customHeight="1">
      <c r="A134" s="31" t="s">
        <v>10</v>
      </c>
      <c r="B134" s="31"/>
      <c r="C134" s="31"/>
      <c r="D134" s="31"/>
      <c r="E134" s="31"/>
      <c r="F134" s="31"/>
      <c r="G134" s="31"/>
      <c r="H134" s="32" t="s">
        <v>204</v>
      </c>
      <c r="I134" s="32"/>
      <c r="J134" s="32" t="s">
        <v>10</v>
      </c>
      <c r="K134" s="32"/>
      <c r="L134" s="52" t="s">
        <v>39</v>
      </c>
      <c r="M134" s="52"/>
      <c r="N134" s="36" t="s">
        <v>39</v>
      </c>
      <c r="O134" s="36"/>
      <c r="P134" s="36"/>
      <c r="Q134" s="36"/>
      <c r="R134" s="36"/>
      <c r="S134" s="53" t="s">
        <v>39</v>
      </c>
      <c r="T134" s="53"/>
      <c r="U134" s="53"/>
    </row>
    <row r="135" spans="1:21" s="1" customFormat="1" ht="13.5" customHeight="1">
      <c r="A135" s="31" t="s">
        <v>205</v>
      </c>
      <c r="B135" s="31"/>
      <c r="C135" s="31"/>
      <c r="D135" s="31"/>
      <c r="E135" s="31"/>
      <c r="F135" s="31"/>
      <c r="G135" s="31"/>
      <c r="H135" s="32" t="s">
        <v>206</v>
      </c>
      <c r="I135" s="32"/>
      <c r="J135" s="32" t="s">
        <v>207</v>
      </c>
      <c r="K135" s="32"/>
      <c r="L135" s="54">
        <f>5628915.23</f>
        <v>5628915.23</v>
      </c>
      <c r="M135" s="54"/>
      <c r="N135" s="34">
        <f>1443416.67</f>
        <v>1443416.67</v>
      </c>
      <c r="O135" s="34"/>
      <c r="P135" s="34"/>
      <c r="Q135" s="34"/>
      <c r="R135" s="34"/>
      <c r="S135" s="55">
        <f>4185498.56</f>
        <v>4185498.56</v>
      </c>
      <c r="T135" s="55"/>
      <c r="U135" s="55"/>
    </row>
    <row r="136" spans="1:21" s="1" customFormat="1" ht="13.5" customHeight="1">
      <c r="A136" s="31" t="s">
        <v>208</v>
      </c>
      <c r="B136" s="31"/>
      <c r="C136" s="31"/>
      <c r="D136" s="31"/>
      <c r="E136" s="31"/>
      <c r="F136" s="31"/>
      <c r="G136" s="31"/>
      <c r="H136" s="32" t="s">
        <v>209</v>
      </c>
      <c r="I136" s="32"/>
      <c r="J136" s="32" t="s">
        <v>210</v>
      </c>
      <c r="K136" s="32"/>
      <c r="L136" s="54">
        <f>-66577688.15</f>
        <v>-66577688.15</v>
      </c>
      <c r="M136" s="54"/>
      <c r="N136" s="34">
        <f>-10420227.35</f>
        <v>-10420227.35</v>
      </c>
      <c r="O136" s="34"/>
      <c r="P136" s="34"/>
      <c r="Q136" s="34"/>
      <c r="R136" s="34"/>
      <c r="S136" s="56" t="s">
        <v>36</v>
      </c>
      <c r="T136" s="56"/>
      <c r="U136" s="56"/>
    </row>
    <row r="137" spans="1:21" s="1" customFormat="1" ht="13.5" customHeight="1">
      <c r="A137" s="31" t="s">
        <v>211</v>
      </c>
      <c r="B137" s="31"/>
      <c r="C137" s="31"/>
      <c r="D137" s="31"/>
      <c r="E137" s="31"/>
      <c r="F137" s="31"/>
      <c r="G137" s="31"/>
      <c r="H137" s="32" t="s">
        <v>212</v>
      </c>
      <c r="I137" s="32"/>
      <c r="J137" s="32" t="s">
        <v>213</v>
      </c>
      <c r="K137" s="32"/>
      <c r="L137" s="54">
        <f>72206603.38</f>
        <v>72206603.38</v>
      </c>
      <c r="M137" s="54"/>
      <c r="N137" s="34">
        <f>11863644.02</f>
        <v>11863644.02</v>
      </c>
      <c r="O137" s="34"/>
      <c r="P137" s="34"/>
      <c r="Q137" s="34"/>
      <c r="R137" s="34"/>
      <c r="S137" s="56" t="s">
        <v>36</v>
      </c>
      <c r="T137" s="56"/>
      <c r="U137" s="56"/>
    </row>
    <row r="138" spans="1:21" s="1" customFormat="1" ht="13.5" customHeight="1">
      <c r="A138" s="57" t="s">
        <v>10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s="1" customFormat="1" ht="15.7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58" t="s">
        <v>214</v>
      </c>
      <c r="B140" s="58"/>
      <c r="C140" s="58"/>
      <c r="D140" s="58"/>
      <c r="E140" s="58"/>
      <c r="F140" s="7" t="s">
        <v>10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s="1" customFormat="1" ht="13.5" customHeight="1">
      <c r="A141" s="4" t="s">
        <v>215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</sheetData>
  <sheetProtection/>
  <mergeCells count="851">
    <mergeCell ref="A138:U138"/>
    <mergeCell ref="A139:U139"/>
    <mergeCell ref="A140:E140"/>
    <mergeCell ref="F140:U140"/>
    <mergeCell ref="A141:U141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T124:U124"/>
    <mergeCell ref="A125:U125"/>
    <mergeCell ref="A126:U126"/>
    <mergeCell ref="A127:G127"/>
    <mergeCell ref="H127:I127"/>
    <mergeCell ref="J127:K127"/>
    <mergeCell ref="L127:M127"/>
    <mergeCell ref="N127:R127"/>
    <mergeCell ref="S127:U127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2023-10-19T08:42:53Z</dcterms:created>
  <dcterms:modified xsi:type="dcterms:W3CDTF">2023-10-19T08:42:53Z</dcterms:modified>
  <cp:category/>
  <cp:version/>
  <cp:contentType/>
  <cp:contentStatus/>
</cp:coreProperties>
</file>