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<sst xmlns="http://schemas.openxmlformats.org/spreadsheetml/2006/main" count="584" uniqueCount="216">
  <si>
    <t>ОТЧЕТ ОБ ИСПОЛНЕНИИ БЮДЖЕТА</t>
  </si>
  <si>
    <t>КОДЫ</t>
  </si>
  <si>
    <t xml:space="preserve">Форма по ОКУД </t>
  </si>
  <si>
    <t>0503117</t>
  </si>
  <si>
    <t>на 1 мая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</si>
  <si>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</si>
  <si>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</si>
  <si>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</si>
  <si>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</si>
  <si>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</si>
  <si>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</si>
  <si>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</si>
  <si>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</si>
  <si>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</si>
  <si>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</si>
  <si>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</si>
  <si>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</si>
  <si>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</si>
  <si>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</si>
  <si>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</si>
  <si>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</si>
  <si>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</si>
  <si>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</si>
  <si>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</si>
  <si>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</si>
  <si>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</si>
  <si>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</si>
  <si>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</si>
  <si>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</si>
  <si>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</si>
  <si>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</si>
  <si>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</si>
  <si>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</si>
  <si>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</si>
  <si>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</si>
  <si>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</si>
  <si>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</si>
  <si>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</si>
  <si>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</si>
  <si>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</si>
  <si>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</si>
  <si>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</si>
  <si>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</si>
  <si>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</si>
  <si>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</si>
  <si>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</si>
  <si>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</si>
  <si>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</si>
  <si>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</si>
  <si>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</si>
  <si>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</si>
  <si>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</si>
  <si>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</si>
  <si>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</si>
  <si>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</si>
  <si>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</si>
  <si>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</si>
  <si>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</si>
  <si>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</si>
  <si>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</si>
  <si>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</si>
  <si>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</si>
  <si>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</si>
  <si>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</si>
  <si>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</si>
  <si>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</si>
  <si>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</si>
  <si>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</si>
  <si>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</si>
  <si>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</si>
  <si>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</si>
  <si>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</si>
  <si>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</si>
  <si>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</si>
  <si>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</si>
  <si>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</si>
  <si>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</si>
  <si>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</si>
  <si>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</si>
  <si>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</si>
  <si>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</si>
  <si>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</si>
  <si>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</si>
  <si>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</si>
  <si>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</si>
  <si>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</si>
  <si>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</si>
  <si>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</si>
  <si>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</si>
  <si>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</si>
  <si>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</si>
  <si>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</si>
  <si>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</si>
  <si>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</si>
  <si>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</si>
  <si>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</si>
  <si>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</si>
  <si>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</si>
  <si>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</si>
  <si>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</si>
  <si>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</si>
  <si>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</si>
  <si>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</si>
  <si>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</si>
  <si>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</si>
  <si>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</si>
  <si>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</si>
  <si>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</si>
  <si>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</si>
  <si>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</si>
  <si>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</si>
  <si>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</si>
  <si>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</si>
  <si>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</si>
  <si>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</si>
  <si>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</si>
  <si>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</si>
  <si>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</si>
  <si>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</si>
  <si>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</si>
  <si>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</si>
  <si>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</si>
  <si>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</si>
  <si>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</si>
  <si>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</si>
  <si>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650 0113 1000100590 853</t>
  </si>
  <si>
    <t>291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</si>
  <si>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</si>
  <si>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</si>
  <si>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</si>
  <si>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</si>
  <si>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</si>
  <si>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</si>
  <si>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</si>
  <si>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</si>
  <si>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</si>
  <si>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</si>
  <si>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</si>
  <si>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</si>
  <si>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</si>
  <si>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</si>
  <si>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</si>
  <si>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</si>
  <si>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</si>
  <si>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</si>
  <si>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</si>
  <si>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</si>
  <si>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</si>
  <si>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650 0401 0300470145 111</t>
  </si>
  <si>
    <t>650 0401 0300470145 119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</si>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</sst>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44682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71139979.5</f>
        <v>71139979.5</v>
      </c>
      <c r="M12" s="21"/>
      <c r="N12" s="21">
        <f>31282669.14</f>
        <v>31282669.14</v>
      </c>
      <c r="O12" s="21"/>
      <c r="P12" s="21"/>
      <c r="Q12" s="21"/>
      <c r="R12" s="21"/>
      <c r="S12" s="22">
        <f>39857310.36</f>
        <v>39857310.36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955474.6</f>
        <v>955474.6</v>
      </c>
      <c r="O13" s="25"/>
      <c r="P13" s="25"/>
      <c r="Q13" s="25"/>
      <c r="R13" s="25"/>
      <c r="S13" s="26">
        <f>1816495.4</f>
        <v>1816495.4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6563.15</f>
        <v>6563.15</v>
      </c>
      <c r="O14" s="25"/>
      <c r="P14" s="25"/>
      <c r="Q14" s="25"/>
      <c r="R14" s="25"/>
      <c r="S14" s="26">
        <f>9076.85</f>
        <v>9076.85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1133878.24</f>
        <v>1133878.24</v>
      </c>
      <c r="O15" s="25"/>
      <c r="P15" s="25"/>
      <c r="Q15" s="25"/>
      <c r="R15" s="25"/>
      <c r="S15" s="26">
        <f>2503091.76</f>
        <v>2503091.76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-138329.45</f>
        <v>-138329.45</v>
      </c>
      <c r="O16" s="25"/>
      <c r="P16" s="25"/>
      <c r="Q16" s="25"/>
      <c r="R16" s="25"/>
      <c r="S16" s="26">
        <f>-256550.55</f>
        <v>-256550.55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4584823.67</f>
        <v>4584823.67</v>
      </c>
      <c r="O17" s="25"/>
      <c r="P17" s="25"/>
      <c r="Q17" s="25"/>
      <c r="R17" s="25"/>
      <c r="S17" s="26">
        <f>5720176.33</f>
        <v>5720176.33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3137.89</f>
        <v>3137.89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31729.27</f>
        <v>31729.27</v>
      </c>
      <c r="O19" s="25"/>
      <c r="P19" s="25"/>
      <c r="Q19" s="25"/>
      <c r="R19" s="25"/>
      <c r="S19" s="26">
        <f>271270.73</f>
        <v>271270.73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883.83</f>
        <v>883.83</v>
      </c>
      <c r="O20" s="25"/>
      <c r="P20" s="25"/>
      <c r="Q20" s="25"/>
      <c r="R20" s="25"/>
      <c r="S20" s="26">
        <f>7116.17</f>
        <v>7116.17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6391.12</f>
        <v>6391.12</v>
      </c>
      <c r="O21" s="25"/>
      <c r="P21" s="25"/>
      <c r="Q21" s="25"/>
      <c r="R21" s="25"/>
      <c r="S21" s="26">
        <f>41608.88</f>
        <v>41608.88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25214.37</f>
        <v>25214.37</v>
      </c>
      <c r="O22" s="25"/>
      <c r="P22" s="25"/>
      <c r="Q22" s="25"/>
      <c r="R22" s="25"/>
      <c r="S22" s="26">
        <f>74785.63</f>
        <v>74785.63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1654.63</f>
        <v>1654.63</v>
      </c>
      <c r="O23" s="25"/>
      <c r="P23" s="25"/>
      <c r="Q23" s="25"/>
      <c r="R23" s="25"/>
      <c r="S23" s="26">
        <f>89345.37</f>
        <v>89345.37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19840</f>
        <v>19840</v>
      </c>
      <c r="O24" s="25"/>
      <c r="P24" s="25"/>
      <c r="Q24" s="25"/>
      <c r="R24" s="25"/>
      <c r="S24" s="26">
        <f>30160</f>
        <v>30160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106191.13</f>
        <v>106191.13</v>
      </c>
      <c r="O25" s="25"/>
      <c r="P25" s="25"/>
      <c r="Q25" s="25"/>
      <c r="R25" s="25"/>
      <c r="S25" s="26">
        <f>378808.87</f>
        <v>378808.87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205149.02</f>
        <v>205149.02</v>
      </c>
      <c r="O26" s="25"/>
      <c r="P26" s="25"/>
      <c r="Q26" s="25"/>
      <c r="R26" s="25"/>
      <c r="S26" s="26">
        <f>416450.98</f>
        <v>416450.98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46190</f>
        <v>46190</v>
      </c>
      <c r="O27" s="25"/>
      <c r="P27" s="25"/>
      <c r="Q27" s="25"/>
      <c r="R27" s="25"/>
      <c r="S27" s="26">
        <f>329210</f>
        <v>329210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197564.8</f>
        <v>197564.8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0</f>
        <v>0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4190112.03</f>
        <v>4190112.03</v>
      </c>
      <c r="O30" s="25"/>
      <c r="P30" s="25"/>
      <c r="Q30" s="25"/>
      <c r="R30" s="25"/>
      <c r="S30" s="26">
        <f>9282119.97</f>
        <v>9282119.97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246900</f>
        <v>246900</v>
      </c>
      <c r="M32" s="25"/>
      <c r="N32" s="25">
        <f>123450</f>
        <v>123450</v>
      </c>
      <c r="O32" s="25"/>
      <c r="P32" s="25"/>
      <c r="Q32" s="25"/>
      <c r="R32" s="25"/>
      <c r="S32" s="26">
        <f>123450</f>
        <v>123450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35806</f>
        <v>35806</v>
      </c>
      <c r="O33" s="25"/>
      <c r="P33" s="25"/>
      <c r="Q33" s="25"/>
      <c r="R33" s="25"/>
      <c r="S33" s="26">
        <f>41917.62</f>
        <v>41917.62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38914316.88</f>
        <v>38914316.88</v>
      </c>
      <c r="M34" s="25"/>
      <c r="N34" s="25">
        <f>19746944.84</f>
        <v>19746944.84</v>
      </c>
      <c r="O34" s="25"/>
      <c r="P34" s="25"/>
      <c r="Q34" s="25"/>
      <c r="R34" s="25"/>
      <c r="S34" s="26">
        <f>19167372.04</f>
        <v>19167372.04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74231913.89</f>
        <v>74231913.89</v>
      </c>
      <c r="N39" s="21"/>
      <c r="O39" s="21">
        <f>30465302.79</f>
        <v>30465302.79</v>
      </c>
      <c r="P39" s="21"/>
      <c r="Q39" s="21"/>
      <c r="R39" s="21"/>
      <c r="S39" s="21"/>
      <c r="T39" s="22">
        <f>43766611.1</f>
        <v>43766611.1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951132.9</f>
        <v>951132.9</v>
      </c>
      <c r="N40" s="34"/>
      <c r="O40" s="34">
        <f>334828.65</f>
        <v>334828.65</v>
      </c>
      <c r="P40" s="34"/>
      <c r="Q40" s="34"/>
      <c r="R40" s="34"/>
      <c r="S40" s="34"/>
      <c r="T40" s="35">
        <f>616304.25</f>
        <v>616304.25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272541.1</f>
        <v>272541.1</v>
      </c>
      <c r="N41" s="34"/>
      <c r="O41" s="34">
        <f>89517.37</f>
        <v>89517.37</v>
      </c>
      <c r="P41" s="34"/>
      <c r="Q41" s="34"/>
      <c r="R41" s="34"/>
      <c r="S41" s="34"/>
      <c r="T41" s="35">
        <f>183023.73</f>
        <v>183023.73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6" t="s">
        <v>49</v>
      </c>
      <c r="P42" s="36"/>
      <c r="Q42" s="36"/>
      <c r="R42" s="36"/>
      <c r="S42" s="36"/>
      <c r="T42" s="35">
        <f>6000</f>
        <v>6000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4968362.45</f>
        <v>4968362.45</v>
      </c>
      <c r="N43" s="34"/>
      <c r="O43" s="34">
        <f>1916426.52</f>
        <v>1916426.52</v>
      </c>
      <c r="P43" s="34"/>
      <c r="Q43" s="34"/>
      <c r="R43" s="34"/>
      <c r="S43" s="34"/>
      <c r="T43" s="35">
        <f>3051935.93</f>
        <v>3051935.93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1500</f>
        <v>1500</v>
      </c>
      <c r="P44" s="34"/>
      <c r="Q44" s="34"/>
      <c r="R44" s="34"/>
      <c r="S44" s="34"/>
      <c r="T44" s="35">
        <f>5500</f>
        <v>5500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18000</f>
        <v>18000</v>
      </c>
      <c r="N45" s="34"/>
      <c r="O45" s="34">
        <f>10596</f>
        <v>10596</v>
      </c>
      <c r="P45" s="34"/>
      <c r="Q45" s="34"/>
      <c r="R45" s="34"/>
      <c r="S45" s="34"/>
      <c r="T45" s="35">
        <f>7404</f>
        <v>7404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1584930.55</f>
        <v>1584930.55</v>
      </c>
      <c r="N46" s="34"/>
      <c r="O46" s="34">
        <f>535863.71</f>
        <v>535863.71</v>
      </c>
      <c r="P46" s="34"/>
      <c r="Q46" s="34"/>
      <c r="R46" s="34"/>
      <c r="S46" s="34"/>
      <c r="T46" s="35">
        <f>1049066.84</f>
        <v>1049066.84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20000</f>
        <v>20000</v>
      </c>
      <c r="N47" s="34"/>
      <c r="O47" s="36" t="s">
        <v>49</v>
      </c>
      <c r="P47" s="36"/>
      <c r="Q47" s="36"/>
      <c r="R47" s="36"/>
      <c r="S47" s="36"/>
      <c r="T47" s="35">
        <f>20000</f>
        <v>20000</v>
      </c>
      <c r="U47" s="35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6" t="s">
        <v>49</v>
      </c>
      <c r="P48" s="36"/>
      <c r="Q48" s="36"/>
      <c r="R48" s="36"/>
      <c r="S48" s="36"/>
      <c r="T48" s="35">
        <f>279753</f>
        <v>279753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49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7739425.82</f>
        <v>7739425.82</v>
      </c>
      <c r="N51" s="34"/>
      <c r="O51" s="34">
        <f>2780055.39</f>
        <v>2780055.39</v>
      </c>
      <c r="P51" s="34"/>
      <c r="Q51" s="34"/>
      <c r="R51" s="34"/>
      <c r="S51" s="34"/>
      <c r="T51" s="35">
        <f>4959370.43</f>
        <v>4959370.43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30000</f>
        <v>30000</v>
      </c>
      <c r="N52" s="34"/>
      <c r="O52" s="34">
        <f>27788.73</f>
        <v>27788.73</v>
      </c>
      <c r="P52" s="34"/>
      <c r="Q52" s="34"/>
      <c r="R52" s="34"/>
      <c r="S52" s="34"/>
      <c r="T52" s="35">
        <f>2211.27</f>
        <v>2211.27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2322098.34</f>
        <v>2322098.34</v>
      </c>
      <c r="N54" s="34"/>
      <c r="O54" s="34">
        <f>724856.8</f>
        <v>724856.8</v>
      </c>
      <c r="P54" s="34"/>
      <c r="Q54" s="34"/>
      <c r="R54" s="34"/>
      <c r="S54" s="34"/>
      <c r="T54" s="35">
        <f>1597241.54</f>
        <v>1597241.54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24900</f>
        <v>24900</v>
      </c>
      <c r="P56" s="34"/>
      <c r="Q56" s="34"/>
      <c r="R56" s="34"/>
      <c r="S56" s="34"/>
      <c r="T56" s="35">
        <f>51422</f>
        <v>51422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131000</f>
        <v>131000</v>
      </c>
      <c r="N58" s="34"/>
      <c r="O58" s="34">
        <f>63880.34</f>
        <v>63880.34</v>
      </c>
      <c r="P58" s="34"/>
      <c r="Q58" s="34"/>
      <c r="R58" s="34"/>
      <c r="S58" s="34"/>
      <c r="T58" s="35">
        <f>67119.66</f>
        <v>67119.66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80000</f>
        <v>80000</v>
      </c>
      <c r="N59" s="34"/>
      <c r="O59" s="34">
        <f>51353</f>
        <v>51353</v>
      </c>
      <c r="P59" s="34"/>
      <c r="Q59" s="34"/>
      <c r="R59" s="34"/>
      <c r="S59" s="34"/>
      <c r="T59" s="35">
        <f>28647</f>
        <v>28647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0</f>
        <v>0</v>
      </c>
      <c r="N60" s="34"/>
      <c r="O60" s="36" t="s">
        <v>49</v>
      </c>
      <c r="P60" s="36"/>
      <c r="Q60" s="36"/>
      <c r="R60" s="36"/>
      <c r="S60" s="36"/>
      <c r="T60" s="37" t="s">
        <v>49</v>
      </c>
      <c r="U60" s="37"/>
    </row>
    <row r="61" spans="1:21" s="1" customFormat="1" ht="24" customHeight="1">
      <c r="A61" s="31" t="s">
        <v>127</v>
      </c>
      <c r="B61" s="31"/>
      <c r="C61" s="31"/>
      <c r="D61" s="31"/>
      <c r="E61" s="31"/>
      <c r="F61" s="31"/>
      <c r="G61" s="32" t="s">
        <v>87</v>
      </c>
      <c r="H61" s="32"/>
      <c r="I61" s="32" t="s">
        <v>125</v>
      </c>
      <c r="J61" s="32"/>
      <c r="K61" s="33" t="s">
        <v>128</v>
      </c>
      <c r="L61" s="33"/>
      <c r="M61" s="34">
        <f>1000</f>
        <v>1000</v>
      </c>
      <c r="N61" s="34"/>
      <c r="O61" s="36" t="s">
        <v>49</v>
      </c>
      <c r="P61" s="36"/>
      <c r="Q61" s="36"/>
      <c r="R61" s="36"/>
      <c r="S61" s="36"/>
      <c r="T61" s="35">
        <f>1000</f>
        <v>1000</v>
      </c>
      <c r="U61" s="35"/>
    </row>
    <row r="62" spans="1:21" s="1" customFormat="1" ht="13.5" customHeight="1">
      <c r="A62" s="31" t="s">
        <v>129</v>
      </c>
      <c r="B62" s="31"/>
      <c r="C62" s="31"/>
      <c r="D62" s="31"/>
      <c r="E62" s="31"/>
      <c r="F62" s="31"/>
      <c r="G62" s="32" t="s">
        <v>87</v>
      </c>
      <c r="H62" s="32"/>
      <c r="I62" s="32" t="s">
        <v>130</v>
      </c>
      <c r="J62" s="32"/>
      <c r="K62" s="33" t="s">
        <v>131</v>
      </c>
      <c r="L62" s="33"/>
      <c r="M62" s="34">
        <f>23500</f>
        <v>23500</v>
      </c>
      <c r="N62" s="34"/>
      <c r="O62" s="34">
        <f>1896.85</f>
        <v>1896.85</v>
      </c>
      <c r="P62" s="34"/>
      <c r="Q62" s="34"/>
      <c r="R62" s="34"/>
      <c r="S62" s="34"/>
      <c r="T62" s="35">
        <f>21603.15</f>
        <v>21603.15</v>
      </c>
      <c r="U62" s="35"/>
    </row>
    <row r="63" spans="1:21" s="1" customFormat="1" ht="13.5" customHeight="1">
      <c r="A63" s="31" t="s">
        <v>132</v>
      </c>
      <c r="B63" s="31"/>
      <c r="C63" s="31"/>
      <c r="D63" s="31"/>
      <c r="E63" s="31"/>
      <c r="F63" s="31"/>
      <c r="G63" s="32" t="s">
        <v>87</v>
      </c>
      <c r="H63" s="32"/>
      <c r="I63" s="32" t="s">
        <v>130</v>
      </c>
      <c r="J63" s="32"/>
      <c r="K63" s="33" t="s">
        <v>133</v>
      </c>
      <c r="L63" s="33"/>
      <c r="M63" s="34">
        <f>67200</f>
        <v>67200</v>
      </c>
      <c r="N63" s="34"/>
      <c r="O63" s="36" t="s">
        <v>49</v>
      </c>
      <c r="P63" s="36"/>
      <c r="Q63" s="36"/>
      <c r="R63" s="36"/>
      <c r="S63" s="36"/>
      <c r="T63" s="35">
        <f>67200</f>
        <v>67200</v>
      </c>
      <c r="U63" s="35"/>
    </row>
    <row r="64" spans="1:21" s="1" customFormat="1" ht="13.5" customHeight="1">
      <c r="A64" s="31" t="s">
        <v>94</v>
      </c>
      <c r="B64" s="31"/>
      <c r="C64" s="31"/>
      <c r="D64" s="31"/>
      <c r="E64" s="31"/>
      <c r="F64" s="31"/>
      <c r="G64" s="32" t="s">
        <v>87</v>
      </c>
      <c r="H64" s="32"/>
      <c r="I64" s="32" t="s">
        <v>130</v>
      </c>
      <c r="J64" s="32"/>
      <c r="K64" s="33" t="s">
        <v>96</v>
      </c>
      <c r="L64" s="33"/>
      <c r="M64" s="34">
        <f>202888</f>
        <v>202888</v>
      </c>
      <c r="N64" s="34"/>
      <c r="O64" s="34">
        <f>22066.8</f>
        <v>22066.8</v>
      </c>
      <c r="P64" s="34"/>
      <c r="Q64" s="34"/>
      <c r="R64" s="34"/>
      <c r="S64" s="34"/>
      <c r="T64" s="35">
        <f>180821.2</f>
        <v>180821.2</v>
      </c>
      <c r="U64" s="35"/>
    </row>
    <row r="65" spans="1:21" s="1" customFormat="1" ht="13.5" customHeight="1">
      <c r="A65" s="31" t="s">
        <v>122</v>
      </c>
      <c r="B65" s="31"/>
      <c r="C65" s="31"/>
      <c r="D65" s="31"/>
      <c r="E65" s="31"/>
      <c r="F65" s="31"/>
      <c r="G65" s="32" t="s">
        <v>87</v>
      </c>
      <c r="H65" s="32"/>
      <c r="I65" s="32" t="s">
        <v>130</v>
      </c>
      <c r="J65" s="32"/>
      <c r="K65" s="33" t="s">
        <v>123</v>
      </c>
      <c r="L65" s="33"/>
      <c r="M65" s="34">
        <f>40000</f>
        <v>40000</v>
      </c>
      <c r="N65" s="34"/>
      <c r="O65" s="36" t="s">
        <v>49</v>
      </c>
      <c r="P65" s="36"/>
      <c r="Q65" s="36"/>
      <c r="R65" s="36"/>
      <c r="S65" s="36"/>
      <c r="T65" s="35">
        <f>40000</f>
        <v>40000</v>
      </c>
      <c r="U65" s="35"/>
    </row>
    <row r="66" spans="1:21" s="1" customFormat="1" ht="13.5" customHeight="1">
      <c r="A66" s="31" t="s">
        <v>129</v>
      </c>
      <c r="B66" s="31"/>
      <c r="C66" s="31"/>
      <c r="D66" s="31"/>
      <c r="E66" s="31"/>
      <c r="F66" s="31"/>
      <c r="G66" s="32" t="s">
        <v>87</v>
      </c>
      <c r="H66" s="32"/>
      <c r="I66" s="32" t="s">
        <v>134</v>
      </c>
      <c r="J66" s="32"/>
      <c r="K66" s="33" t="s">
        <v>131</v>
      </c>
      <c r="L66" s="33"/>
      <c r="M66" s="34">
        <f>3140929.19</f>
        <v>3140929.19</v>
      </c>
      <c r="N66" s="34"/>
      <c r="O66" s="34">
        <f>1306697.25</f>
        <v>1306697.25</v>
      </c>
      <c r="P66" s="34"/>
      <c r="Q66" s="34"/>
      <c r="R66" s="34"/>
      <c r="S66" s="34"/>
      <c r="T66" s="35">
        <f>1834231.94</f>
        <v>1834231.94</v>
      </c>
      <c r="U66" s="35"/>
    </row>
    <row r="67" spans="1:21" s="1" customFormat="1" ht="13.5" customHeight="1">
      <c r="A67" s="31" t="s">
        <v>124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126</v>
      </c>
      <c r="L67" s="33"/>
      <c r="M67" s="34">
        <f>20000</f>
        <v>20000</v>
      </c>
      <c r="N67" s="34"/>
      <c r="O67" s="34">
        <f>980</f>
        <v>980</v>
      </c>
      <c r="P67" s="34"/>
      <c r="Q67" s="34"/>
      <c r="R67" s="34"/>
      <c r="S67" s="34"/>
      <c r="T67" s="35">
        <f>19020</f>
        <v>19020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24250</f>
        <v>24250</v>
      </c>
      <c r="N68" s="34"/>
      <c r="O68" s="34">
        <f>3250</f>
        <v>3250</v>
      </c>
      <c r="P68" s="34"/>
      <c r="Q68" s="34"/>
      <c r="R68" s="34"/>
      <c r="S68" s="34"/>
      <c r="T68" s="35">
        <f>21000</f>
        <v>21000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0</f>
        <v>0</v>
      </c>
      <c r="N69" s="34"/>
      <c r="O69" s="36" t="s">
        <v>49</v>
      </c>
      <c r="P69" s="36"/>
      <c r="Q69" s="36"/>
      <c r="R69" s="36"/>
      <c r="S69" s="36"/>
      <c r="T69" s="37" t="s">
        <v>49</v>
      </c>
      <c r="U69" s="37"/>
    </row>
    <row r="70" spans="1:21" s="1" customFormat="1" ht="24" customHeight="1">
      <c r="A70" s="31" t="s">
        <v>127</v>
      </c>
      <c r="B70" s="31"/>
      <c r="C70" s="31"/>
      <c r="D70" s="31"/>
      <c r="E70" s="31"/>
      <c r="F70" s="31"/>
      <c r="G70" s="32" t="s">
        <v>87</v>
      </c>
      <c r="H70" s="32"/>
      <c r="I70" s="32" t="s">
        <v>137</v>
      </c>
      <c r="J70" s="32"/>
      <c r="K70" s="33" t="s">
        <v>128</v>
      </c>
      <c r="L70" s="33"/>
      <c r="M70" s="34">
        <f>200</f>
        <v>200</v>
      </c>
      <c r="N70" s="34"/>
      <c r="O70" s="36" t="s">
        <v>49</v>
      </c>
      <c r="P70" s="36"/>
      <c r="Q70" s="36"/>
      <c r="R70" s="36"/>
      <c r="S70" s="36"/>
      <c r="T70" s="35">
        <f>200</f>
        <v>200</v>
      </c>
      <c r="U70" s="35"/>
    </row>
    <row r="71" spans="1:21" s="1" customFormat="1" ht="13.5" customHeight="1">
      <c r="A71" s="31" t="s">
        <v>138</v>
      </c>
      <c r="B71" s="31"/>
      <c r="C71" s="31"/>
      <c r="D71" s="31"/>
      <c r="E71" s="31"/>
      <c r="F71" s="31"/>
      <c r="G71" s="32" t="s">
        <v>87</v>
      </c>
      <c r="H71" s="32"/>
      <c r="I71" s="32" t="s">
        <v>137</v>
      </c>
      <c r="J71" s="32"/>
      <c r="K71" s="33" t="s">
        <v>139</v>
      </c>
      <c r="L71" s="33"/>
      <c r="M71" s="34">
        <f>50000</f>
        <v>50000</v>
      </c>
      <c r="N71" s="34"/>
      <c r="O71" s="34">
        <f>50000</f>
        <v>50000</v>
      </c>
      <c r="P71" s="34"/>
      <c r="Q71" s="34"/>
      <c r="R71" s="34"/>
      <c r="S71" s="34"/>
      <c r="T71" s="35">
        <f>0</f>
        <v>0</v>
      </c>
      <c r="U71" s="35"/>
    </row>
    <row r="72" spans="1:21" s="1" customFormat="1" ht="13.5" customHeight="1">
      <c r="A72" s="31" t="s">
        <v>88</v>
      </c>
      <c r="B72" s="31"/>
      <c r="C72" s="31"/>
      <c r="D72" s="31"/>
      <c r="E72" s="31"/>
      <c r="F72" s="31"/>
      <c r="G72" s="32" t="s">
        <v>87</v>
      </c>
      <c r="H72" s="32"/>
      <c r="I72" s="32" t="s">
        <v>140</v>
      </c>
      <c r="J72" s="32"/>
      <c r="K72" s="33" t="s">
        <v>90</v>
      </c>
      <c r="L72" s="33"/>
      <c r="M72" s="34">
        <f>189631.34</f>
        <v>189631.34</v>
      </c>
      <c r="N72" s="34"/>
      <c r="O72" s="34">
        <f>94815.66</f>
        <v>94815.66</v>
      </c>
      <c r="P72" s="34"/>
      <c r="Q72" s="34"/>
      <c r="R72" s="34"/>
      <c r="S72" s="34"/>
      <c r="T72" s="35">
        <f>94815.68</f>
        <v>94815.68</v>
      </c>
      <c r="U72" s="35"/>
    </row>
    <row r="73" spans="1:21" s="1" customFormat="1" ht="13.5" customHeight="1">
      <c r="A73" s="31" t="s">
        <v>91</v>
      </c>
      <c r="B73" s="31"/>
      <c r="C73" s="31"/>
      <c r="D73" s="31"/>
      <c r="E73" s="31"/>
      <c r="F73" s="31"/>
      <c r="G73" s="32" t="s">
        <v>87</v>
      </c>
      <c r="H73" s="32"/>
      <c r="I73" s="32" t="s">
        <v>141</v>
      </c>
      <c r="J73" s="32"/>
      <c r="K73" s="33" t="s">
        <v>93</v>
      </c>
      <c r="L73" s="33"/>
      <c r="M73" s="34">
        <f>57268.66</f>
        <v>57268.66</v>
      </c>
      <c r="N73" s="34"/>
      <c r="O73" s="34">
        <f>28634.34</f>
        <v>28634.34</v>
      </c>
      <c r="P73" s="34"/>
      <c r="Q73" s="34"/>
      <c r="R73" s="34"/>
      <c r="S73" s="34"/>
      <c r="T73" s="35">
        <f>28634.32</f>
        <v>28634.32</v>
      </c>
      <c r="U73" s="35"/>
    </row>
    <row r="74" spans="1:21" s="1" customFormat="1" ht="13.5" customHeight="1">
      <c r="A74" s="31" t="s">
        <v>88</v>
      </c>
      <c r="B74" s="31"/>
      <c r="C74" s="31"/>
      <c r="D74" s="31"/>
      <c r="E74" s="31"/>
      <c r="F74" s="31"/>
      <c r="G74" s="32" t="s">
        <v>87</v>
      </c>
      <c r="H74" s="32"/>
      <c r="I74" s="32" t="s">
        <v>142</v>
      </c>
      <c r="J74" s="32"/>
      <c r="K74" s="33" t="s">
        <v>90</v>
      </c>
      <c r="L74" s="33"/>
      <c r="M74" s="34">
        <f>45634.61</f>
        <v>45634.61</v>
      </c>
      <c r="N74" s="34"/>
      <c r="O74" s="34">
        <f>22815.67</f>
        <v>22815.67</v>
      </c>
      <c r="P74" s="34"/>
      <c r="Q74" s="34"/>
      <c r="R74" s="34"/>
      <c r="S74" s="34"/>
      <c r="T74" s="35">
        <f>22818.94</f>
        <v>22818.94</v>
      </c>
      <c r="U74" s="35"/>
    </row>
    <row r="75" spans="1:21" s="1" customFormat="1" ht="13.5" customHeight="1">
      <c r="A75" s="31" t="s">
        <v>91</v>
      </c>
      <c r="B75" s="31"/>
      <c r="C75" s="31"/>
      <c r="D75" s="31"/>
      <c r="E75" s="31"/>
      <c r="F75" s="31"/>
      <c r="G75" s="32" t="s">
        <v>87</v>
      </c>
      <c r="H75" s="32"/>
      <c r="I75" s="32" t="s">
        <v>143</v>
      </c>
      <c r="J75" s="32"/>
      <c r="K75" s="33" t="s">
        <v>93</v>
      </c>
      <c r="L75" s="33"/>
      <c r="M75" s="34">
        <f>13781.65</f>
        <v>13781.65</v>
      </c>
      <c r="N75" s="34"/>
      <c r="O75" s="34">
        <f>6890.33</f>
        <v>6890.33</v>
      </c>
      <c r="P75" s="34"/>
      <c r="Q75" s="34"/>
      <c r="R75" s="34"/>
      <c r="S75" s="34"/>
      <c r="T75" s="35">
        <f>6891.32</f>
        <v>6891.32</v>
      </c>
      <c r="U75" s="35"/>
    </row>
    <row r="76" spans="1:21" s="1" customFormat="1" ht="13.5" customHeight="1">
      <c r="A76" s="31" t="s">
        <v>88</v>
      </c>
      <c r="B76" s="31"/>
      <c r="C76" s="31"/>
      <c r="D76" s="31"/>
      <c r="E76" s="31"/>
      <c r="F76" s="31"/>
      <c r="G76" s="32" t="s">
        <v>87</v>
      </c>
      <c r="H76" s="32"/>
      <c r="I76" s="32" t="s">
        <v>144</v>
      </c>
      <c r="J76" s="32"/>
      <c r="K76" s="33" t="s">
        <v>90</v>
      </c>
      <c r="L76" s="33"/>
      <c r="M76" s="34">
        <f>14060.95</f>
        <v>14060.95</v>
      </c>
      <c r="N76" s="34"/>
      <c r="O76" s="34">
        <f>4685.12</f>
        <v>4685.12</v>
      </c>
      <c r="P76" s="34"/>
      <c r="Q76" s="34"/>
      <c r="R76" s="34"/>
      <c r="S76" s="34"/>
      <c r="T76" s="35">
        <f>9375.83</f>
        <v>9375.83</v>
      </c>
      <c r="U76" s="35"/>
    </row>
    <row r="77" spans="1:21" s="1" customFormat="1" ht="13.5" customHeight="1">
      <c r="A77" s="31" t="s">
        <v>91</v>
      </c>
      <c r="B77" s="31"/>
      <c r="C77" s="31"/>
      <c r="D77" s="31"/>
      <c r="E77" s="31"/>
      <c r="F77" s="31"/>
      <c r="G77" s="32" t="s">
        <v>87</v>
      </c>
      <c r="H77" s="32"/>
      <c r="I77" s="32" t="s">
        <v>145</v>
      </c>
      <c r="J77" s="32"/>
      <c r="K77" s="33" t="s">
        <v>93</v>
      </c>
      <c r="L77" s="33"/>
      <c r="M77" s="34">
        <f>4246.41</f>
        <v>4246.41</v>
      </c>
      <c r="N77" s="34"/>
      <c r="O77" s="34">
        <f>1414.88</f>
        <v>1414.88</v>
      </c>
      <c r="P77" s="34"/>
      <c r="Q77" s="34"/>
      <c r="R77" s="34"/>
      <c r="S77" s="34"/>
      <c r="T77" s="35">
        <f>2831.53</f>
        <v>2831.53</v>
      </c>
      <c r="U77" s="35"/>
    </row>
    <row r="78" spans="1:21" s="1" customFormat="1" ht="13.5" customHeight="1">
      <c r="A78" s="31" t="s">
        <v>94</v>
      </c>
      <c r="B78" s="31"/>
      <c r="C78" s="31"/>
      <c r="D78" s="31"/>
      <c r="E78" s="31"/>
      <c r="F78" s="31"/>
      <c r="G78" s="32" t="s">
        <v>87</v>
      </c>
      <c r="H78" s="32"/>
      <c r="I78" s="32" t="s">
        <v>146</v>
      </c>
      <c r="J78" s="32"/>
      <c r="K78" s="33" t="s">
        <v>96</v>
      </c>
      <c r="L78" s="33"/>
      <c r="M78" s="34">
        <f>47600</f>
        <v>47600</v>
      </c>
      <c r="N78" s="34"/>
      <c r="O78" s="36" t="s">
        <v>49</v>
      </c>
      <c r="P78" s="36"/>
      <c r="Q78" s="36"/>
      <c r="R78" s="36"/>
      <c r="S78" s="36"/>
      <c r="T78" s="35">
        <f>47600</f>
        <v>47600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87</v>
      </c>
      <c r="H79" s="32"/>
      <c r="I79" s="32" t="s">
        <v>147</v>
      </c>
      <c r="J79" s="32"/>
      <c r="K79" s="33" t="s">
        <v>96</v>
      </c>
      <c r="L79" s="33"/>
      <c r="M79" s="34">
        <f>11900</f>
        <v>11900</v>
      </c>
      <c r="N79" s="34"/>
      <c r="O79" s="36" t="s">
        <v>49</v>
      </c>
      <c r="P79" s="36"/>
      <c r="Q79" s="36"/>
      <c r="R79" s="36"/>
      <c r="S79" s="36"/>
      <c r="T79" s="35">
        <f>11900</f>
        <v>11900</v>
      </c>
      <c r="U79" s="35"/>
    </row>
    <row r="80" spans="1:21" s="1" customFormat="1" ht="13.5" customHeight="1">
      <c r="A80" s="31" t="s">
        <v>88</v>
      </c>
      <c r="B80" s="31"/>
      <c r="C80" s="31"/>
      <c r="D80" s="31"/>
      <c r="E80" s="31"/>
      <c r="F80" s="31"/>
      <c r="G80" s="32" t="s">
        <v>87</v>
      </c>
      <c r="H80" s="32"/>
      <c r="I80" s="32" t="s">
        <v>148</v>
      </c>
      <c r="J80" s="32"/>
      <c r="K80" s="33" t="s">
        <v>90</v>
      </c>
      <c r="L80" s="33"/>
      <c r="M80" s="34">
        <f>63202.26</f>
        <v>63202.26</v>
      </c>
      <c r="N80" s="34"/>
      <c r="O80" s="36" t="s">
        <v>49</v>
      </c>
      <c r="P80" s="36"/>
      <c r="Q80" s="36"/>
      <c r="R80" s="36"/>
      <c r="S80" s="36"/>
      <c r="T80" s="35">
        <f>63202.26</f>
        <v>63202.26</v>
      </c>
      <c r="U80" s="35"/>
    </row>
    <row r="81" spans="1:21" s="1" customFormat="1" ht="13.5" customHeight="1">
      <c r="A81" s="31" t="s">
        <v>91</v>
      </c>
      <c r="B81" s="31"/>
      <c r="C81" s="31"/>
      <c r="D81" s="31"/>
      <c r="E81" s="31"/>
      <c r="F81" s="31"/>
      <c r="G81" s="32" t="s">
        <v>87</v>
      </c>
      <c r="H81" s="32"/>
      <c r="I81" s="32" t="s">
        <v>149</v>
      </c>
      <c r="J81" s="32"/>
      <c r="K81" s="33" t="s">
        <v>93</v>
      </c>
      <c r="L81" s="33"/>
      <c r="M81" s="34">
        <f>19087.08</f>
        <v>19087.08</v>
      </c>
      <c r="N81" s="34"/>
      <c r="O81" s="36" t="s">
        <v>49</v>
      </c>
      <c r="P81" s="36"/>
      <c r="Q81" s="36"/>
      <c r="R81" s="36"/>
      <c r="S81" s="36"/>
      <c r="T81" s="35">
        <f>19087.08</f>
        <v>19087.08</v>
      </c>
      <c r="U81" s="35"/>
    </row>
    <row r="82" spans="1:21" s="1" customFormat="1" ht="13.5" customHeight="1">
      <c r="A82" s="31" t="s">
        <v>88</v>
      </c>
      <c r="B82" s="31"/>
      <c r="C82" s="31"/>
      <c r="D82" s="31"/>
      <c r="E82" s="31"/>
      <c r="F82" s="31"/>
      <c r="G82" s="32" t="s">
        <v>87</v>
      </c>
      <c r="H82" s="32"/>
      <c r="I82" s="32" t="s">
        <v>150</v>
      </c>
      <c r="J82" s="32"/>
      <c r="K82" s="33" t="s">
        <v>90</v>
      </c>
      <c r="L82" s="33"/>
      <c r="M82" s="34">
        <f>199692.78</f>
        <v>199692.78</v>
      </c>
      <c r="N82" s="34"/>
      <c r="O82" s="36" t="s">
        <v>49</v>
      </c>
      <c r="P82" s="36"/>
      <c r="Q82" s="36"/>
      <c r="R82" s="36"/>
      <c r="S82" s="36"/>
      <c r="T82" s="35">
        <f>199692.78</f>
        <v>199692.78</v>
      </c>
      <c r="U82" s="35"/>
    </row>
    <row r="83" spans="1:21" s="1" customFormat="1" ht="13.5" customHeight="1">
      <c r="A83" s="31" t="s">
        <v>91</v>
      </c>
      <c r="B83" s="31"/>
      <c r="C83" s="31"/>
      <c r="D83" s="31"/>
      <c r="E83" s="31"/>
      <c r="F83" s="31"/>
      <c r="G83" s="32" t="s">
        <v>87</v>
      </c>
      <c r="H83" s="32"/>
      <c r="I83" s="32" t="s">
        <v>151</v>
      </c>
      <c r="J83" s="32"/>
      <c r="K83" s="33" t="s">
        <v>93</v>
      </c>
      <c r="L83" s="33"/>
      <c r="M83" s="34">
        <f>60307.22</f>
        <v>60307.22</v>
      </c>
      <c r="N83" s="34"/>
      <c r="O83" s="36" t="s">
        <v>49</v>
      </c>
      <c r="P83" s="36"/>
      <c r="Q83" s="36"/>
      <c r="R83" s="36"/>
      <c r="S83" s="36"/>
      <c r="T83" s="35">
        <f>60307.22</f>
        <v>60307.22</v>
      </c>
      <c r="U83" s="35"/>
    </row>
    <row r="84" spans="1:21" s="1" customFormat="1" ht="13.5" customHeight="1">
      <c r="A84" s="31" t="s">
        <v>88</v>
      </c>
      <c r="B84" s="31"/>
      <c r="C84" s="31"/>
      <c r="D84" s="31"/>
      <c r="E84" s="31"/>
      <c r="F84" s="31"/>
      <c r="G84" s="32" t="s">
        <v>87</v>
      </c>
      <c r="H84" s="32"/>
      <c r="I84" s="32" t="s">
        <v>152</v>
      </c>
      <c r="J84" s="32"/>
      <c r="K84" s="33" t="s">
        <v>90</v>
      </c>
      <c r="L84" s="33"/>
      <c r="M84" s="34">
        <f>157722.04</f>
        <v>157722.04</v>
      </c>
      <c r="N84" s="34"/>
      <c r="O84" s="34">
        <f>55178.7</f>
        <v>55178.7</v>
      </c>
      <c r="P84" s="34"/>
      <c r="Q84" s="34"/>
      <c r="R84" s="34"/>
      <c r="S84" s="34"/>
      <c r="T84" s="35">
        <f>102543.34</f>
        <v>102543.34</v>
      </c>
      <c r="U84" s="35"/>
    </row>
    <row r="85" spans="1:21" s="1" customFormat="1" ht="13.5" customHeight="1">
      <c r="A85" s="31" t="s">
        <v>91</v>
      </c>
      <c r="B85" s="31"/>
      <c r="C85" s="31"/>
      <c r="D85" s="31"/>
      <c r="E85" s="31"/>
      <c r="F85" s="31"/>
      <c r="G85" s="32" t="s">
        <v>87</v>
      </c>
      <c r="H85" s="32"/>
      <c r="I85" s="32" t="s">
        <v>153</v>
      </c>
      <c r="J85" s="32"/>
      <c r="K85" s="33" t="s">
        <v>93</v>
      </c>
      <c r="L85" s="33"/>
      <c r="M85" s="34">
        <f>10078.96</f>
        <v>10078.96</v>
      </c>
      <c r="N85" s="34"/>
      <c r="O85" s="34">
        <f>4046.5</f>
        <v>4046.5</v>
      </c>
      <c r="P85" s="34"/>
      <c r="Q85" s="34"/>
      <c r="R85" s="34"/>
      <c r="S85" s="34"/>
      <c r="T85" s="35">
        <f>6032.46</f>
        <v>6032.46</v>
      </c>
      <c r="U85" s="35"/>
    </row>
    <row r="86" spans="1:21" s="1" customFormat="1" ht="13.5" customHeight="1">
      <c r="A86" s="31" t="s">
        <v>88</v>
      </c>
      <c r="B86" s="31"/>
      <c r="C86" s="31"/>
      <c r="D86" s="31"/>
      <c r="E86" s="31"/>
      <c r="F86" s="31"/>
      <c r="G86" s="32" t="s">
        <v>87</v>
      </c>
      <c r="H86" s="32"/>
      <c r="I86" s="32" t="s">
        <v>154</v>
      </c>
      <c r="J86" s="32"/>
      <c r="K86" s="33" t="s">
        <v>90</v>
      </c>
      <c r="L86" s="33"/>
      <c r="M86" s="34">
        <f>488928.57</f>
        <v>488928.57</v>
      </c>
      <c r="N86" s="34"/>
      <c r="O86" s="34">
        <f>203662.14</f>
        <v>203662.14</v>
      </c>
      <c r="P86" s="34"/>
      <c r="Q86" s="34"/>
      <c r="R86" s="34"/>
      <c r="S86" s="34"/>
      <c r="T86" s="35">
        <f>285266.43</f>
        <v>285266.43</v>
      </c>
      <c r="U86" s="35"/>
    </row>
    <row r="87" spans="1:21" s="1" customFormat="1" ht="13.5" customHeight="1">
      <c r="A87" s="31" t="s">
        <v>91</v>
      </c>
      <c r="B87" s="31"/>
      <c r="C87" s="31"/>
      <c r="D87" s="31"/>
      <c r="E87" s="31"/>
      <c r="F87" s="31"/>
      <c r="G87" s="32" t="s">
        <v>87</v>
      </c>
      <c r="H87" s="32"/>
      <c r="I87" s="32" t="s">
        <v>155</v>
      </c>
      <c r="J87" s="32"/>
      <c r="K87" s="33" t="s">
        <v>93</v>
      </c>
      <c r="L87" s="33"/>
      <c r="M87" s="34">
        <f>147656.43</f>
        <v>147656.43</v>
      </c>
      <c r="N87" s="34"/>
      <c r="O87" s="34">
        <f>61505.99</f>
        <v>61505.99</v>
      </c>
      <c r="P87" s="34"/>
      <c r="Q87" s="34"/>
      <c r="R87" s="34"/>
      <c r="S87" s="34"/>
      <c r="T87" s="35">
        <f>86150.44</f>
        <v>86150.44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156</v>
      </c>
      <c r="J88" s="32"/>
      <c r="K88" s="33" t="s">
        <v>90</v>
      </c>
      <c r="L88" s="33"/>
      <c r="M88" s="34">
        <f>92.99</f>
        <v>92.99</v>
      </c>
      <c r="N88" s="34"/>
      <c r="O88" s="36" t="s">
        <v>49</v>
      </c>
      <c r="P88" s="36"/>
      <c r="Q88" s="36"/>
      <c r="R88" s="36"/>
      <c r="S88" s="36"/>
      <c r="T88" s="35">
        <f>92.99</f>
        <v>92.99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157</v>
      </c>
      <c r="J89" s="32"/>
      <c r="K89" s="33" t="s">
        <v>93</v>
      </c>
      <c r="L89" s="33"/>
      <c r="M89" s="34">
        <f>28.08</f>
        <v>28.08</v>
      </c>
      <c r="N89" s="34"/>
      <c r="O89" s="36" t="s">
        <v>49</v>
      </c>
      <c r="P89" s="36"/>
      <c r="Q89" s="36"/>
      <c r="R89" s="36"/>
      <c r="S89" s="36"/>
      <c r="T89" s="35">
        <f>28.08</f>
        <v>28.08</v>
      </c>
      <c r="U89" s="35"/>
    </row>
    <row r="90" spans="1:21" s="1" customFormat="1" ht="13.5" customHeight="1">
      <c r="A90" s="31" t="s">
        <v>94</v>
      </c>
      <c r="B90" s="31"/>
      <c r="C90" s="31"/>
      <c r="D90" s="31"/>
      <c r="E90" s="31"/>
      <c r="F90" s="31"/>
      <c r="G90" s="32" t="s">
        <v>87</v>
      </c>
      <c r="H90" s="32"/>
      <c r="I90" s="32" t="s">
        <v>158</v>
      </c>
      <c r="J90" s="32"/>
      <c r="K90" s="33" t="s">
        <v>96</v>
      </c>
      <c r="L90" s="33"/>
      <c r="M90" s="34">
        <f>11985.93</f>
        <v>11985.93</v>
      </c>
      <c r="N90" s="34"/>
      <c r="O90" s="36" t="s">
        <v>49</v>
      </c>
      <c r="P90" s="36"/>
      <c r="Q90" s="36"/>
      <c r="R90" s="36"/>
      <c r="S90" s="36"/>
      <c r="T90" s="35">
        <f>11985.93</f>
        <v>11985.93</v>
      </c>
      <c r="U90" s="35"/>
    </row>
    <row r="91" spans="1:21" s="1" customFormat="1" ht="13.5" customHeight="1">
      <c r="A91" s="31" t="s">
        <v>132</v>
      </c>
      <c r="B91" s="31"/>
      <c r="C91" s="31"/>
      <c r="D91" s="31"/>
      <c r="E91" s="31"/>
      <c r="F91" s="31"/>
      <c r="G91" s="32" t="s">
        <v>87</v>
      </c>
      <c r="H91" s="32"/>
      <c r="I91" s="32" t="s">
        <v>159</v>
      </c>
      <c r="J91" s="32"/>
      <c r="K91" s="33" t="s">
        <v>133</v>
      </c>
      <c r="L91" s="33"/>
      <c r="M91" s="34">
        <f>6189610.71</f>
        <v>6189610.71</v>
      </c>
      <c r="N91" s="34"/>
      <c r="O91" s="34">
        <f>2349759.71</f>
        <v>2349759.71</v>
      </c>
      <c r="P91" s="34"/>
      <c r="Q91" s="34"/>
      <c r="R91" s="34"/>
      <c r="S91" s="34"/>
      <c r="T91" s="35">
        <f>3839851</f>
        <v>3839851</v>
      </c>
      <c r="U91" s="35"/>
    </row>
    <row r="92" spans="1:21" s="1" customFormat="1" ht="13.5" customHeight="1">
      <c r="A92" s="31" t="s">
        <v>122</v>
      </c>
      <c r="B92" s="31"/>
      <c r="C92" s="31"/>
      <c r="D92" s="31"/>
      <c r="E92" s="31"/>
      <c r="F92" s="31"/>
      <c r="G92" s="32" t="s">
        <v>87</v>
      </c>
      <c r="H92" s="32"/>
      <c r="I92" s="32" t="s">
        <v>159</v>
      </c>
      <c r="J92" s="32"/>
      <c r="K92" s="33" t="s">
        <v>123</v>
      </c>
      <c r="L92" s="33"/>
      <c r="M92" s="34">
        <f>783875.32</f>
        <v>783875.32</v>
      </c>
      <c r="N92" s="34"/>
      <c r="O92" s="34">
        <f>780380</f>
        <v>780380</v>
      </c>
      <c r="P92" s="34"/>
      <c r="Q92" s="34"/>
      <c r="R92" s="34"/>
      <c r="S92" s="34"/>
      <c r="T92" s="35">
        <f>3495.32</f>
        <v>3495.32</v>
      </c>
      <c r="U92" s="35"/>
    </row>
    <row r="93" spans="1:21" s="1" customFormat="1" ht="13.5" customHeight="1">
      <c r="A93" s="31" t="s">
        <v>129</v>
      </c>
      <c r="B93" s="31"/>
      <c r="C93" s="31"/>
      <c r="D93" s="31"/>
      <c r="E93" s="31"/>
      <c r="F93" s="31"/>
      <c r="G93" s="32" t="s">
        <v>87</v>
      </c>
      <c r="H93" s="32"/>
      <c r="I93" s="32" t="s">
        <v>160</v>
      </c>
      <c r="J93" s="32"/>
      <c r="K93" s="33" t="s">
        <v>131</v>
      </c>
      <c r="L93" s="33"/>
      <c r="M93" s="34">
        <f>1847440.58</f>
        <v>1847440.58</v>
      </c>
      <c r="N93" s="34"/>
      <c r="O93" s="34">
        <f>580583.36</f>
        <v>580583.36</v>
      </c>
      <c r="P93" s="34"/>
      <c r="Q93" s="34"/>
      <c r="R93" s="34"/>
      <c r="S93" s="34"/>
      <c r="T93" s="35">
        <f>1266857.22</f>
        <v>1266857.22</v>
      </c>
      <c r="U93" s="35"/>
    </row>
    <row r="94" spans="1:21" s="1" customFormat="1" ht="13.5" customHeight="1">
      <c r="A94" s="31" t="s">
        <v>114</v>
      </c>
      <c r="B94" s="31"/>
      <c r="C94" s="31"/>
      <c r="D94" s="31"/>
      <c r="E94" s="31"/>
      <c r="F94" s="31"/>
      <c r="G94" s="32" t="s">
        <v>87</v>
      </c>
      <c r="H94" s="32"/>
      <c r="I94" s="32" t="s">
        <v>161</v>
      </c>
      <c r="J94" s="32"/>
      <c r="K94" s="33" t="s">
        <v>116</v>
      </c>
      <c r="L94" s="33"/>
      <c r="M94" s="34">
        <f>169813.56</f>
        <v>169813.56</v>
      </c>
      <c r="N94" s="34"/>
      <c r="O94" s="34">
        <f>36981.41</f>
        <v>36981.41</v>
      </c>
      <c r="P94" s="34"/>
      <c r="Q94" s="34"/>
      <c r="R94" s="34"/>
      <c r="S94" s="34"/>
      <c r="T94" s="35">
        <f>132832.15</f>
        <v>132832.15</v>
      </c>
      <c r="U94" s="35"/>
    </row>
    <row r="95" spans="1:21" s="1" customFormat="1" ht="13.5" customHeight="1">
      <c r="A95" s="31" t="s">
        <v>132</v>
      </c>
      <c r="B95" s="31"/>
      <c r="C95" s="31"/>
      <c r="D95" s="31"/>
      <c r="E95" s="31"/>
      <c r="F95" s="31"/>
      <c r="G95" s="32" t="s">
        <v>87</v>
      </c>
      <c r="H95" s="32"/>
      <c r="I95" s="32" t="s">
        <v>161</v>
      </c>
      <c r="J95" s="32"/>
      <c r="K95" s="33" t="s">
        <v>133</v>
      </c>
      <c r="L95" s="33"/>
      <c r="M95" s="34">
        <f>0</f>
        <v>0</v>
      </c>
      <c r="N95" s="34"/>
      <c r="O95" s="36" t="s">
        <v>49</v>
      </c>
      <c r="P95" s="36"/>
      <c r="Q95" s="36"/>
      <c r="R95" s="36"/>
      <c r="S95" s="36"/>
      <c r="T95" s="37" t="s">
        <v>49</v>
      </c>
      <c r="U95" s="37"/>
    </row>
    <row r="96" spans="1:21" s="1" customFormat="1" ht="13.5" customHeight="1">
      <c r="A96" s="31" t="s">
        <v>94</v>
      </c>
      <c r="B96" s="31"/>
      <c r="C96" s="31"/>
      <c r="D96" s="31"/>
      <c r="E96" s="31"/>
      <c r="F96" s="31"/>
      <c r="G96" s="32" t="s">
        <v>87</v>
      </c>
      <c r="H96" s="32"/>
      <c r="I96" s="32" t="s">
        <v>161</v>
      </c>
      <c r="J96" s="32"/>
      <c r="K96" s="33" t="s">
        <v>96</v>
      </c>
      <c r="L96" s="33"/>
      <c r="M96" s="34">
        <f>175000</f>
        <v>175000</v>
      </c>
      <c r="N96" s="34"/>
      <c r="O96" s="34">
        <f>91005</f>
        <v>91005</v>
      </c>
      <c r="P96" s="34"/>
      <c r="Q96" s="34"/>
      <c r="R96" s="34"/>
      <c r="S96" s="34"/>
      <c r="T96" s="35">
        <f>83995</f>
        <v>83995</v>
      </c>
      <c r="U96" s="35"/>
    </row>
    <row r="97" spans="1:21" s="1" customFormat="1" ht="13.5" customHeight="1">
      <c r="A97" s="31" t="s">
        <v>122</v>
      </c>
      <c r="B97" s="31"/>
      <c r="C97" s="31"/>
      <c r="D97" s="31"/>
      <c r="E97" s="31"/>
      <c r="F97" s="31"/>
      <c r="G97" s="32" t="s">
        <v>87</v>
      </c>
      <c r="H97" s="32"/>
      <c r="I97" s="32" t="s">
        <v>161</v>
      </c>
      <c r="J97" s="32"/>
      <c r="K97" s="33" t="s">
        <v>123</v>
      </c>
      <c r="L97" s="33"/>
      <c r="M97" s="34">
        <f>46000</f>
        <v>46000</v>
      </c>
      <c r="N97" s="34"/>
      <c r="O97" s="34">
        <f>41890</f>
        <v>41890</v>
      </c>
      <c r="P97" s="34"/>
      <c r="Q97" s="34"/>
      <c r="R97" s="34"/>
      <c r="S97" s="34"/>
      <c r="T97" s="35">
        <f>4110</f>
        <v>4110</v>
      </c>
      <c r="U97" s="35"/>
    </row>
    <row r="98" spans="1:21" s="1" customFormat="1" ht="13.5" customHeight="1">
      <c r="A98" s="31" t="s">
        <v>132</v>
      </c>
      <c r="B98" s="31"/>
      <c r="C98" s="31"/>
      <c r="D98" s="31"/>
      <c r="E98" s="31"/>
      <c r="F98" s="31"/>
      <c r="G98" s="32" t="s">
        <v>87</v>
      </c>
      <c r="H98" s="32"/>
      <c r="I98" s="32" t="s">
        <v>162</v>
      </c>
      <c r="J98" s="32"/>
      <c r="K98" s="33" t="s">
        <v>133</v>
      </c>
      <c r="L98" s="33"/>
      <c r="M98" s="34">
        <f>813056.38</f>
        <v>813056.38</v>
      </c>
      <c r="N98" s="34"/>
      <c r="O98" s="36" t="s">
        <v>49</v>
      </c>
      <c r="P98" s="36"/>
      <c r="Q98" s="36"/>
      <c r="R98" s="36"/>
      <c r="S98" s="36"/>
      <c r="T98" s="35">
        <f>813056.38</f>
        <v>813056.38</v>
      </c>
      <c r="U98" s="35"/>
    </row>
    <row r="99" spans="1:21" s="1" customFormat="1" ht="13.5" customHeight="1">
      <c r="A99" s="31" t="s">
        <v>132</v>
      </c>
      <c r="B99" s="31"/>
      <c r="C99" s="31"/>
      <c r="D99" s="31"/>
      <c r="E99" s="31"/>
      <c r="F99" s="31"/>
      <c r="G99" s="32" t="s">
        <v>87</v>
      </c>
      <c r="H99" s="32"/>
      <c r="I99" s="32" t="s">
        <v>163</v>
      </c>
      <c r="J99" s="32"/>
      <c r="K99" s="33" t="s">
        <v>133</v>
      </c>
      <c r="L99" s="33"/>
      <c r="M99" s="34">
        <f>105251.4</f>
        <v>105251.4</v>
      </c>
      <c r="N99" s="34"/>
      <c r="O99" s="34">
        <f>28760.55</f>
        <v>28760.55</v>
      </c>
      <c r="P99" s="34"/>
      <c r="Q99" s="34"/>
      <c r="R99" s="34"/>
      <c r="S99" s="34"/>
      <c r="T99" s="35">
        <f>76490.85</f>
        <v>76490.85</v>
      </c>
      <c r="U99" s="35"/>
    </row>
    <row r="100" spans="1:21" s="1" customFormat="1" ht="24" customHeight="1">
      <c r="A100" s="31" t="s">
        <v>103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164</v>
      </c>
      <c r="J100" s="32"/>
      <c r="K100" s="33" t="s">
        <v>105</v>
      </c>
      <c r="L100" s="33"/>
      <c r="M100" s="34">
        <f>17979260.94</f>
        <v>17979260.94</v>
      </c>
      <c r="N100" s="34"/>
      <c r="O100" s="34">
        <f>13978983.5</f>
        <v>13978983.5</v>
      </c>
      <c r="P100" s="34"/>
      <c r="Q100" s="34"/>
      <c r="R100" s="34"/>
      <c r="S100" s="34"/>
      <c r="T100" s="35">
        <f>4000277.44</f>
        <v>4000277.44</v>
      </c>
      <c r="U100" s="35"/>
    </row>
    <row r="101" spans="1:21" s="1" customFormat="1" ht="13.5" customHeight="1">
      <c r="A101" s="31" t="s">
        <v>132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165</v>
      </c>
      <c r="J101" s="32"/>
      <c r="K101" s="33" t="s">
        <v>133</v>
      </c>
      <c r="L101" s="33"/>
      <c r="M101" s="34">
        <f>50700</f>
        <v>50700</v>
      </c>
      <c r="N101" s="34"/>
      <c r="O101" s="36" t="s">
        <v>49</v>
      </c>
      <c r="P101" s="36"/>
      <c r="Q101" s="36"/>
      <c r="R101" s="36"/>
      <c r="S101" s="36"/>
      <c r="T101" s="35">
        <f>50700</f>
        <v>50700</v>
      </c>
      <c r="U101" s="35"/>
    </row>
    <row r="102" spans="1:21" s="1" customFormat="1" ht="24" customHeight="1">
      <c r="A102" s="31" t="s">
        <v>103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166</v>
      </c>
      <c r="J102" s="32"/>
      <c r="K102" s="33" t="s">
        <v>105</v>
      </c>
      <c r="L102" s="33"/>
      <c r="M102" s="34">
        <f>6000000</f>
        <v>6000000</v>
      </c>
      <c r="N102" s="34"/>
      <c r="O102" s="36" t="s">
        <v>49</v>
      </c>
      <c r="P102" s="36"/>
      <c r="Q102" s="36"/>
      <c r="R102" s="36"/>
      <c r="S102" s="36"/>
      <c r="T102" s="35">
        <f>6000000</f>
        <v>6000000</v>
      </c>
      <c r="U102" s="35"/>
    </row>
    <row r="103" spans="1:21" s="1" customFormat="1" ht="24" customHeight="1">
      <c r="A103" s="31" t="s">
        <v>103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167</v>
      </c>
      <c r="J103" s="32"/>
      <c r="K103" s="33" t="s">
        <v>105</v>
      </c>
      <c r="L103" s="33"/>
      <c r="M103" s="34">
        <f>335704</f>
        <v>335704</v>
      </c>
      <c r="N103" s="34"/>
      <c r="O103" s="36" t="s">
        <v>49</v>
      </c>
      <c r="P103" s="36"/>
      <c r="Q103" s="36"/>
      <c r="R103" s="36"/>
      <c r="S103" s="36"/>
      <c r="T103" s="35">
        <f>335704</f>
        <v>335704</v>
      </c>
      <c r="U103" s="35"/>
    </row>
    <row r="104" spans="1:21" s="1" customFormat="1" ht="13.5" customHeight="1">
      <c r="A104" s="31" t="s">
        <v>88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168</v>
      </c>
      <c r="J104" s="32"/>
      <c r="K104" s="33" t="s">
        <v>90</v>
      </c>
      <c r="L104" s="33"/>
      <c r="M104" s="34">
        <f>5171</f>
        <v>5171</v>
      </c>
      <c r="N104" s="34"/>
      <c r="O104" s="36" t="s">
        <v>49</v>
      </c>
      <c r="P104" s="36"/>
      <c r="Q104" s="36"/>
      <c r="R104" s="36"/>
      <c r="S104" s="36"/>
      <c r="T104" s="35">
        <f>5171</f>
        <v>5171</v>
      </c>
      <c r="U104" s="35"/>
    </row>
    <row r="105" spans="1:21" s="1" customFormat="1" ht="13.5" customHeight="1">
      <c r="A105" s="31" t="s">
        <v>91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169</v>
      </c>
      <c r="J105" s="32"/>
      <c r="K105" s="33" t="s">
        <v>93</v>
      </c>
      <c r="L105" s="33"/>
      <c r="M105" s="34">
        <f>0</f>
        <v>0</v>
      </c>
      <c r="N105" s="34"/>
      <c r="O105" s="36" t="s">
        <v>49</v>
      </c>
      <c r="P105" s="36"/>
      <c r="Q105" s="36"/>
      <c r="R105" s="36"/>
      <c r="S105" s="36"/>
      <c r="T105" s="37" t="s">
        <v>49</v>
      </c>
      <c r="U105" s="37"/>
    </row>
    <row r="106" spans="1:21" s="1" customFormat="1" ht="24" customHeight="1">
      <c r="A106" s="31" t="s">
        <v>103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170</v>
      </c>
      <c r="J106" s="32"/>
      <c r="K106" s="33" t="s">
        <v>105</v>
      </c>
      <c r="L106" s="33"/>
      <c r="M106" s="34">
        <f>782230</f>
        <v>782230</v>
      </c>
      <c r="N106" s="34"/>
      <c r="O106" s="34">
        <f>391114</f>
        <v>391114</v>
      </c>
      <c r="P106" s="34"/>
      <c r="Q106" s="34"/>
      <c r="R106" s="34"/>
      <c r="S106" s="34"/>
      <c r="T106" s="35">
        <f>391116</f>
        <v>391116</v>
      </c>
      <c r="U106" s="35"/>
    </row>
    <row r="107" spans="1:21" s="1" customFormat="1" ht="13.5" customHeight="1">
      <c r="A107" s="31" t="s">
        <v>88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90</v>
      </c>
      <c r="L107" s="33"/>
      <c r="M107" s="34">
        <f>8117967.84</f>
        <v>8117967.84</v>
      </c>
      <c r="N107" s="34"/>
      <c r="O107" s="34">
        <f>2544802.71</f>
        <v>2544802.71</v>
      </c>
      <c r="P107" s="34"/>
      <c r="Q107" s="34"/>
      <c r="R107" s="34"/>
      <c r="S107" s="34"/>
      <c r="T107" s="35">
        <f>5573165.13</f>
        <v>5573165.13</v>
      </c>
      <c r="U107" s="35"/>
    </row>
    <row r="108" spans="1:21" s="1" customFormat="1" ht="13.5" customHeight="1">
      <c r="A108" s="31" t="s">
        <v>110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171</v>
      </c>
      <c r="J108" s="32"/>
      <c r="K108" s="33" t="s">
        <v>111</v>
      </c>
      <c r="L108" s="33"/>
      <c r="M108" s="34">
        <f>20000</f>
        <v>20000</v>
      </c>
      <c r="N108" s="34"/>
      <c r="O108" s="34">
        <f>16418.52</f>
        <v>16418.52</v>
      </c>
      <c r="P108" s="34"/>
      <c r="Q108" s="34"/>
      <c r="R108" s="34"/>
      <c r="S108" s="34"/>
      <c r="T108" s="35">
        <f>3581.48</f>
        <v>3581.48</v>
      </c>
      <c r="U108" s="35"/>
    </row>
    <row r="109" spans="1:21" s="1" customFormat="1" ht="13.5" customHeight="1">
      <c r="A109" s="31" t="s">
        <v>172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174</v>
      </c>
      <c r="L109" s="33"/>
      <c r="M109" s="34">
        <f>200000</f>
        <v>200000</v>
      </c>
      <c r="N109" s="34"/>
      <c r="O109" s="36" t="s">
        <v>49</v>
      </c>
      <c r="P109" s="36"/>
      <c r="Q109" s="36"/>
      <c r="R109" s="36"/>
      <c r="S109" s="36"/>
      <c r="T109" s="35">
        <f>200000</f>
        <v>200000</v>
      </c>
      <c r="U109" s="35"/>
    </row>
    <row r="110" spans="1:21" s="1" customFormat="1" ht="13.5" customHeight="1">
      <c r="A110" s="31" t="s">
        <v>91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175</v>
      </c>
      <c r="J110" s="32"/>
      <c r="K110" s="33" t="s">
        <v>93</v>
      </c>
      <c r="L110" s="33"/>
      <c r="M110" s="34">
        <f>2431580.09</f>
        <v>2431580.09</v>
      </c>
      <c r="N110" s="34"/>
      <c r="O110" s="34">
        <f>691265.78</f>
        <v>691265.78</v>
      </c>
      <c r="P110" s="34"/>
      <c r="Q110" s="34"/>
      <c r="R110" s="34"/>
      <c r="S110" s="34"/>
      <c r="T110" s="35">
        <f>1740314.31</f>
        <v>1740314.31</v>
      </c>
      <c r="U110" s="35"/>
    </row>
    <row r="111" spans="1:21" s="1" customFormat="1" ht="13.5" customHeight="1">
      <c r="A111" s="31" t="s">
        <v>114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176</v>
      </c>
      <c r="J111" s="32"/>
      <c r="K111" s="33" t="s">
        <v>116</v>
      </c>
      <c r="L111" s="33"/>
      <c r="M111" s="34">
        <f>82538.51</f>
        <v>82538.51</v>
      </c>
      <c r="N111" s="34"/>
      <c r="O111" s="34">
        <f>10821.46</f>
        <v>10821.46</v>
      </c>
      <c r="P111" s="34"/>
      <c r="Q111" s="34"/>
      <c r="R111" s="34"/>
      <c r="S111" s="34"/>
      <c r="T111" s="35">
        <f>71717.05</f>
        <v>71717.05</v>
      </c>
      <c r="U111" s="35"/>
    </row>
    <row r="112" spans="1:21" s="1" customFormat="1" ht="13.5" customHeight="1">
      <c r="A112" s="31" t="s">
        <v>177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178</v>
      </c>
      <c r="J112" s="32"/>
      <c r="K112" s="33" t="s">
        <v>179</v>
      </c>
      <c r="L112" s="33"/>
      <c r="M112" s="34">
        <f>10000</f>
        <v>10000</v>
      </c>
      <c r="N112" s="34"/>
      <c r="O112" s="36" t="s">
        <v>49</v>
      </c>
      <c r="P112" s="36"/>
      <c r="Q112" s="36"/>
      <c r="R112" s="36"/>
      <c r="S112" s="36"/>
      <c r="T112" s="35">
        <f>10000</f>
        <v>10000</v>
      </c>
      <c r="U112" s="35"/>
    </row>
    <row r="113" spans="1:21" s="1" customFormat="1" ht="13.5" customHeight="1">
      <c r="A113" s="31" t="s">
        <v>132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178</v>
      </c>
      <c r="J113" s="32"/>
      <c r="K113" s="33" t="s">
        <v>133</v>
      </c>
      <c r="L113" s="33"/>
      <c r="M113" s="34">
        <f>15000</f>
        <v>15000</v>
      </c>
      <c r="N113" s="34"/>
      <c r="O113" s="34">
        <f>9600</f>
        <v>9600</v>
      </c>
      <c r="P113" s="34"/>
      <c r="Q113" s="34"/>
      <c r="R113" s="34"/>
      <c r="S113" s="34"/>
      <c r="T113" s="35">
        <f>5400</f>
        <v>5400</v>
      </c>
      <c r="U113" s="35"/>
    </row>
    <row r="114" spans="1:21" s="1" customFormat="1" ht="13.5" customHeight="1">
      <c r="A114" s="31" t="s">
        <v>94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178</v>
      </c>
      <c r="J114" s="32"/>
      <c r="K114" s="33" t="s">
        <v>96</v>
      </c>
      <c r="L114" s="33"/>
      <c r="M114" s="34">
        <f>84048</f>
        <v>84048</v>
      </c>
      <c r="N114" s="34"/>
      <c r="O114" s="34">
        <f>37248</f>
        <v>37248</v>
      </c>
      <c r="P114" s="34"/>
      <c r="Q114" s="34"/>
      <c r="R114" s="34"/>
      <c r="S114" s="34"/>
      <c r="T114" s="35">
        <f>46800</f>
        <v>46800</v>
      </c>
      <c r="U114" s="35"/>
    </row>
    <row r="115" spans="1:21" s="1" customFormat="1" ht="13.5" customHeight="1">
      <c r="A115" s="31" t="s">
        <v>180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178</v>
      </c>
      <c r="J115" s="32"/>
      <c r="K115" s="33" t="s">
        <v>181</v>
      </c>
      <c r="L115" s="33"/>
      <c r="M115" s="34">
        <f>60000</f>
        <v>60000</v>
      </c>
      <c r="N115" s="34"/>
      <c r="O115" s="36" t="s">
        <v>49</v>
      </c>
      <c r="P115" s="36"/>
      <c r="Q115" s="36"/>
      <c r="R115" s="36"/>
      <c r="S115" s="36"/>
      <c r="T115" s="35">
        <f>60000</f>
        <v>60000</v>
      </c>
      <c r="U115" s="35"/>
    </row>
    <row r="116" spans="1:21" s="1" customFormat="1" ht="13.5" customHeight="1">
      <c r="A116" s="31" t="s">
        <v>122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178</v>
      </c>
      <c r="J116" s="32"/>
      <c r="K116" s="33" t="s">
        <v>123</v>
      </c>
      <c r="L116" s="33"/>
      <c r="M116" s="34">
        <f>55200</f>
        <v>55200</v>
      </c>
      <c r="N116" s="34"/>
      <c r="O116" s="36" t="s">
        <v>49</v>
      </c>
      <c r="P116" s="36"/>
      <c r="Q116" s="36"/>
      <c r="R116" s="36"/>
      <c r="S116" s="36"/>
      <c r="T116" s="35">
        <f>55200</f>
        <v>55200</v>
      </c>
      <c r="U116" s="35"/>
    </row>
    <row r="117" spans="1:21" s="1" customFormat="1" ht="24" customHeight="1">
      <c r="A117" s="31" t="s">
        <v>182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178</v>
      </c>
      <c r="J117" s="32"/>
      <c r="K117" s="33" t="s">
        <v>183</v>
      </c>
      <c r="L117" s="33"/>
      <c r="M117" s="34">
        <f>108982</f>
        <v>108982</v>
      </c>
      <c r="N117" s="34"/>
      <c r="O117" s="34">
        <f>25960</f>
        <v>25960</v>
      </c>
      <c r="P117" s="34"/>
      <c r="Q117" s="34"/>
      <c r="R117" s="34"/>
      <c r="S117" s="34"/>
      <c r="T117" s="35">
        <f>83022</f>
        <v>83022</v>
      </c>
      <c r="U117" s="35"/>
    </row>
    <row r="118" spans="1:21" s="1" customFormat="1" ht="13.5" customHeight="1">
      <c r="A118" s="31" t="s">
        <v>129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184</v>
      </c>
      <c r="J118" s="32"/>
      <c r="K118" s="33" t="s">
        <v>131</v>
      </c>
      <c r="L118" s="33"/>
      <c r="M118" s="34">
        <f>1360119.44</f>
        <v>1360119.44</v>
      </c>
      <c r="N118" s="34"/>
      <c r="O118" s="34">
        <f>316532.6</f>
        <v>316532.6</v>
      </c>
      <c r="P118" s="34"/>
      <c r="Q118" s="34"/>
      <c r="R118" s="34"/>
      <c r="S118" s="34"/>
      <c r="T118" s="35">
        <f>1043586.84</f>
        <v>1043586.84</v>
      </c>
      <c r="U118" s="35"/>
    </row>
    <row r="119" spans="1:21" s="1" customFormat="1" ht="13.5" customHeight="1">
      <c r="A119" s="31" t="s">
        <v>124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185</v>
      </c>
      <c r="J119" s="32"/>
      <c r="K119" s="33" t="s">
        <v>126</v>
      </c>
      <c r="L119" s="33"/>
      <c r="M119" s="34">
        <f>10000</f>
        <v>10000</v>
      </c>
      <c r="N119" s="34"/>
      <c r="O119" s="34">
        <f>2500</f>
        <v>2500</v>
      </c>
      <c r="P119" s="34"/>
      <c r="Q119" s="34"/>
      <c r="R119" s="34"/>
      <c r="S119" s="34"/>
      <c r="T119" s="35">
        <f>7500</f>
        <v>7500</v>
      </c>
      <c r="U119" s="35"/>
    </row>
    <row r="120" spans="1:21" s="1" customFormat="1" ht="13.5" customHeight="1">
      <c r="A120" s="31" t="s">
        <v>124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186</v>
      </c>
      <c r="J120" s="32"/>
      <c r="K120" s="33" t="s">
        <v>126</v>
      </c>
      <c r="L120" s="33"/>
      <c r="M120" s="34">
        <f>13000</f>
        <v>13000</v>
      </c>
      <c r="N120" s="34"/>
      <c r="O120" s="34">
        <f>3334</f>
        <v>3334</v>
      </c>
      <c r="P120" s="34"/>
      <c r="Q120" s="34"/>
      <c r="R120" s="34"/>
      <c r="S120" s="34"/>
      <c r="T120" s="35">
        <f>9666</f>
        <v>9666</v>
      </c>
      <c r="U120" s="35"/>
    </row>
    <row r="121" spans="1:21" s="1" customFormat="1" ht="24" customHeight="1">
      <c r="A121" s="31" t="s">
        <v>182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187</v>
      </c>
      <c r="J121" s="32"/>
      <c r="K121" s="33" t="s">
        <v>183</v>
      </c>
      <c r="L121" s="33"/>
      <c r="M121" s="34">
        <f>14043</f>
        <v>14043</v>
      </c>
      <c r="N121" s="34"/>
      <c r="O121" s="36" t="s">
        <v>49</v>
      </c>
      <c r="P121" s="36"/>
      <c r="Q121" s="36"/>
      <c r="R121" s="36"/>
      <c r="S121" s="36"/>
      <c r="T121" s="35">
        <f>14043</f>
        <v>14043</v>
      </c>
      <c r="U121" s="35"/>
    </row>
    <row r="122" spans="1:21" s="1" customFormat="1" ht="13.5" customHeight="1">
      <c r="A122" s="31" t="s">
        <v>88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188</v>
      </c>
      <c r="J122" s="32"/>
      <c r="K122" s="33" t="s">
        <v>90</v>
      </c>
      <c r="L122" s="33"/>
      <c r="M122" s="34">
        <f>1790132.16</f>
        <v>1790132.16</v>
      </c>
      <c r="N122" s="34"/>
      <c r="O122" s="36" t="s">
        <v>49</v>
      </c>
      <c r="P122" s="36"/>
      <c r="Q122" s="36"/>
      <c r="R122" s="36"/>
      <c r="S122" s="36"/>
      <c r="T122" s="35">
        <f>1790132.16</f>
        <v>1790132.16</v>
      </c>
      <c r="U122" s="35"/>
    </row>
    <row r="123" spans="1:21" s="1" customFormat="1" ht="13.5" customHeight="1">
      <c r="A123" s="31" t="s">
        <v>91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189</v>
      </c>
      <c r="J123" s="32"/>
      <c r="K123" s="33" t="s">
        <v>93</v>
      </c>
      <c r="L123" s="33"/>
      <c r="M123" s="34">
        <f>540619.91</f>
        <v>540619.91</v>
      </c>
      <c r="N123" s="34"/>
      <c r="O123" s="36" t="s">
        <v>49</v>
      </c>
      <c r="P123" s="36"/>
      <c r="Q123" s="36"/>
      <c r="R123" s="36"/>
      <c r="S123" s="36"/>
      <c r="T123" s="35">
        <f>540619.91</f>
        <v>540619.91</v>
      </c>
      <c r="U123" s="35"/>
    </row>
    <row r="124" spans="1:21" s="1" customFormat="1" ht="24" customHeight="1">
      <c r="A124" s="31" t="s">
        <v>190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191</v>
      </c>
      <c r="J124" s="32"/>
      <c r="K124" s="33" t="s">
        <v>192</v>
      </c>
      <c r="L124" s="33"/>
      <c r="M124" s="34">
        <f>305000.74</f>
        <v>305000.74</v>
      </c>
      <c r="N124" s="34"/>
      <c r="O124" s="34">
        <f>76464</f>
        <v>76464</v>
      </c>
      <c r="P124" s="34"/>
      <c r="Q124" s="34"/>
      <c r="R124" s="34"/>
      <c r="S124" s="34"/>
      <c r="T124" s="35">
        <f>228536.74</f>
        <v>228536.74</v>
      </c>
      <c r="U124" s="35"/>
    </row>
    <row r="125" spans="1:21" s="1" customFormat="1" ht="24" customHeight="1">
      <c r="A125" s="31" t="s">
        <v>182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193</v>
      </c>
      <c r="J125" s="32"/>
      <c r="K125" s="33" t="s">
        <v>183</v>
      </c>
      <c r="L125" s="33"/>
      <c r="M125" s="34">
        <f>15000</f>
        <v>15000</v>
      </c>
      <c r="N125" s="34"/>
      <c r="O125" s="34">
        <f>6795</f>
        <v>6795</v>
      </c>
      <c r="P125" s="34"/>
      <c r="Q125" s="34"/>
      <c r="R125" s="34"/>
      <c r="S125" s="34"/>
      <c r="T125" s="35">
        <f>8205</f>
        <v>8205</v>
      </c>
      <c r="U125" s="35"/>
    </row>
    <row r="126" spans="1:21" s="1" customFormat="1" ht="15" customHeight="1">
      <c r="A126" s="38" t="s">
        <v>194</v>
      </c>
      <c r="B126" s="38"/>
      <c r="C126" s="38"/>
      <c r="D126" s="38"/>
      <c r="E126" s="38"/>
      <c r="F126" s="38"/>
      <c r="G126" s="39" t="s">
        <v>195</v>
      </c>
      <c r="H126" s="39"/>
      <c r="I126" s="39" t="s">
        <v>36</v>
      </c>
      <c r="J126" s="39"/>
      <c r="K126" s="40" t="s">
        <v>36</v>
      </c>
      <c r="L126" s="40"/>
      <c r="M126" s="41">
        <f>-3091934.39</f>
        <v>-3091934.39</v>
      </c>
      <c r="N126" s="41"/>
      <c r="O126" s="41">
        <f>817366.35</f>
        <v>817366.35</v>
      </c>
      <c r="P126" s="41"/>
      <c r="Q126" s="41"/>
      <c r="R126" s="41"/>
      <c r="S126" s="41"/>
      <c r="T126" s="42" t="s">
        <v>36</v>
      </c>
      <c r="U126" s="42"/>
    </row>
    <row r="127" spans="1:21" s="1" customFormat="1" ht="13.5" customHeight="1">
      <c r="A127" s="7" t="s">
        <v>10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s="1" customFormat="1" ht="13.5" customHeight="1">
      <c r="A128" s="12" t="s">
        <v>196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s="1" customFormat="1" ht="45.75" customHeight="1">
      <c r="A129" s="13" t="s">
        <v>22</v>
      </c>
      <c r="B129" s="13"/>
      <c r="C129" s="13"/>
      <c r="D129" s="13"/>
      <c r="E129" s="13"/>
      <c r="F129" s="13"/>
      <c r="G129" s="13"/>
      <c r="H129" s="13" t="s">
        <v>23</v>
      </c>
      <c r="I129" s="13"/>
      <c r="J129" s="13" t="s">
        <v>197</v>
      </c>
      <c r="K129" s="13"/>
      <c r="L129" s="14" t="s">
        <v>25</v>
      </c>
      <c r="M129" s="14"/>
      <c r="N129" s="14" t="s">
        <v>26</v>
      </c>
      <c r="O129" s="14"/>
      <c r="P129" s="14"/>
      <c r="Q129" s="14"/>
      <c r="R129" s="14"/>
      <c r="S129" s="15" t="s">
        <v>27</v>
      </c>
      <c r="T129" s="15"/>
      <c r="U129" s="15"/>
    </row>
    <row r="130" spans="1:21" s="1" customFormat="1" ht="12.75" customHeight="1">
      <c r="A130" s="16" t="s">
        <v>28</v>
      </c>
      <c r="B130" s="16"/>
      <c r="C130" s="16"/>
      <c r="D130" s="16"/>
      <c r="E130" s="16"/>
      <c r="F130" s="16"/>
      <c r="G130" s="16"/>
      <c r="H130" s="16" t="s">
        <v>29</v>
      </c>
      <c r="I130" s="16"/>
      <c r="J130" s="16" t="s">
        <v>30</v>
      </c>
      <c r="K130" s="16"/>
      <c r="L130" s="17" t="s">
        <v>31</v>
      </c>
      <c r="M130" s="17"/>
      <c r="N130" s="17" t="s">
        <v>32</v>
      </c>
      <c r="O130" s="17"/>
      <c r="P130" s="17"/>
      <c r="Q130" s="17"/>
      <c r="R130" s="17"/>
      <c r="S130" s="18" t="s">
        <v>33</v>
      </c>
      <c r="T130" s="18"/>
      <c r="U130" s="18"/>
    </row>
    <row r="131" spans="1:21" s="1" customFormat="1" ht="13.5" customHeight="1">
      <c r="A131" s="19" t="s">
        <v>198</v>
      </c>
      <c r="B131" s="19"/>
      <c r="C131" s="19"/>
      <c r="D131" s="19"/>
      <c r="E131" s="19"/>
      <c r="F131" s="19"/>
      <c r="G131" s="19"/>
      <c r="H131" s="20" t="s">
        <v>199</v>
      </c>
      <c r="I131" s="20"/>
      <c r="J131" s="20" t="s">
        <v>36</v>
      </c>
      <c r="K131" s="20"/>
      <c r="L131" s="43">
        <f>3091934.39</f>
        <v>3091934.39</v>
      </c>
      <c r="M131" s="43"/>
      <c r="N131" s="21">
        <f>-817366.35</f>
        <v>-817366.35</v>
      </c>
      <c r="O131" s="21"/>
      <c r="P131" s="21"/>
      <c r="Q131" s="21"/>
      <c r="R131" s="21"/>
      <c r="S131" s="44" t="s">
        <v>36</v>
      </c>
      <c r="T131" s="44"/>
      <c r="U131" s="44"/>
    </row>
    <row r="132" spans="1:21" s="1" customFormat="1" ht="13.5" customHeight="1">
      <c r="A132" s="45" t="s">
        <v>200</v>
      </c>
      <c r="B132" s="45"/>
      <c r="C132" s="45"/>
      <c r="D132" s="45"/>
      <c r="E132" s="45"/>
      <c r="F132" s="45"/>
      <c r="G132" s="45"/>
      <c r="H132" s="46" t="s">
        <v>10</v>
      </c>
      <c r="I132" s="46"/>
      <c r="J132" s="46" t="s">
        <v>10</v>
      </c>
      <c r="K132" s="46"/>
      <c r="L132" s="47" t="s">
        <v>10</v>
      </c>
      <c r="M132" s="47"/>
      <c r="N132" s="48" t="s">
        <v>10</v>
      </c>
      <c r="O132" s="48"/>
      <c r="P132" s="48"/>
      <c r="Q132" s="48"/>
      <c r="R132" s="48"/>
      <c r="S132" s="49" t="s">
        <v>10</v>
      </c>
      <c r="T132" s="49"/>
      <c r="U132" s="49"/>
    </row>
    <row r="133" spans="1:21" s="1" customFormat="1" ht="13.5" customHeight="1">
      <c r="A133" s="23" t="s">
        <v>201</v>
      </c>
      <c r="B133" s="23"/>
      <c r="C133" s="23"/>
      <c r="D133" s="23"/>
      <c r="E133" s="23"/>
      <c r="F133" s="23"/>
      <c r="G133" s="23"/>
      <c r="H133" s="50" t="s">
        <v>202</v>
      </c>
      <c r="I133" s="50"/>
      <c r="J133" s="24" t="s">
        <v>36</v>
      </c>
      <c r="K133" s="24"/>
      <c r="L133" s="51" t="s">
        <v>49</v>
      </c>
      <c r="M133" s="51"/>
      <c r="N133" s="27" t="s">
        <v>49</v>
      </c>
      <c r="O133" s="27"/>
      <c r="P133" s="27"/>
      <c r="Q133" s="27"/>
      <c r="R133" s="27"/>
      <c r="S133" s="52" t="s">
        <v>49</v>
      </c>
      <c r="T133" s="52"/>
      <c r="U133" s="52"/>
    </row>
    <row r="134" spans="1:21" s="1" customFormat="1" ht="13.5" customHeight="1">
      <c r="A134" s="31" t="s">
        <v>10</v>
      </c>
      <c r="B134" s="31"/>
      <c r="C134" s="31"/>
      <c r="D134" s="31"/>
      <c r="E134" s="31"/>
      <c r="F134" s="31"/>
      <c r="G134" s="31"/>
      <c r="H134" s="32" t="s">
        <v>202</v>
      </c>
      <c r="I134" s="32"/>
      <c r="J134" s="32" t="s">
        <v>10</v>
      </c>
      <c r="K134" s="32"/>
      <c r="L134" s="53" t="s">
        <v>49</v>
      </c>
      <c r="M134" s="53"/>
      <c r="N134" s="36" t="s">
        <v>49</v>
      </c>
      <c r="O134" s="36"/>
      <c r="P134" s="36"/>
      <c r="Q134" s="36"/>
      <c r="R134" s="36"/>
      <c r="S134" s="54" t="s">
        <v>49</v>
      </c>
      <c r="T134" s="54"/>
      <c r="U134" s="54"/>
    </row>
    <row r="135" spans="1:21" s="1" customFormat="1" ht="13.5" customHeight="1">
      <c r="A135" s="31" t="s">
        <v>203</v>
      </c>
      <c r="B135" s="31"/>
      <c r="C135" s="31"/>
      <c r="D135" s="31"/>
      <c r="E135" s="31"/>
      <c r="F135" s="31"/>
      <c r="G135" s="31"/>
      <c r="H135" s="46" t="s">
        <v>204</v>
      </c>
      <c r="I135" s="46"/>
      <c r="J135" s="46" t="s">
        <v>36</v>
      </c>
      <c r="K135" s="46"/>
      <c r="L135" s="47" t="s">
        <v>49</v>
      </c>
      <c r="M135" s="47"/>
      <c r="N135" s="36" t="s">
        <v>49</v>
      </c>
      <c r="O135" s="36"/>
      <c r="P135" s="36"/>
      <c r="Q135" s="36"/>
      <c r="R135" s="36"/>
      <c r="S135" s="49" t="s">
        <v>49</v>
      </c>
      <c r="T135" s="49"/>
      <c r="U135" s="49"/>
    </row>
    <row r="136" spans="1:21" s="1" customFormat="1" ht="13.5" customHeight="1">
      <c r="A136" s="31" t="s">
        <v>10</v>
      </c>
      <c r="B136" s="31"/>
      <c r="C136" s="31"/>
      <c r="D136" s="31"/>
      <c r="E136" s="31"/>
      <c r="F136" s="31"/>
      <c r="G136" s="31"/>
      <c r="H136" s="32" t="s">
        <v>204</v>
      </c>
      <c r="I136" s="32"/>
      <c r="J136" s="32" t="s">
        <v>10</v>
      </c>
      <c r="K136" s="32"/>
      <c r="L136" s="53" t="s">
        <v>49</v>
      </c>
      <c r="M136" s="53"/>
      <c r="N136" s="36" t="s">
        <v>49</v>
      </c>
      <c r="O136" s="36"/>
      <c r="P136" s="36"/>
      <c r="Q136" s="36"/>
      <c r="R136" s="36"/>
      <c r="S136" s="54" t="s">
        <v>49</v>
      </c>
      <c r="T136" s="54"/>
      <c r="U136" s="54"/>
    </row>
    <row r="137" spans="1:21" s="1" customFormat="1" ht="13.5" customHeight="1">
      <c r="A137" s="31" t="s">
        <v>205</v>
      </c>
      <c r="B137" s="31"/>
      <c r="C137" s="31"/>
      <c r="D137" s="31"/>
      <c r="E137" s="31"/>
      <c r="F137" s="31"/>
      <c r="G137" s="31"/>
      <c r="H137" s="32" t="s">
        <v>206</v>
      </c>
      <c r="I137" s="32"/>
      <c r="J137" s="32" t="s">
        <v>207</v>
      </c>
      <c r="K137" s="32"/>
      <c r="L137" s="55">
        <f>3091934.39</f>
        <v>3091934.39</v>
      </c>
      <c r="M137" s="55"/>
      <c r="N137" s="34">
        <f>-817366.35</f>
        <v>-817366.35</v>
      </c>
      <c r="O137" s="34"/>
      <c r="P137" s="34"/>
      <c r="Q137" s="34"/>
      <c r="R137" s="34"/>
      <c r="S137" s="56">
        <f>3909300.74</f>
        <v>3909300.74</v>
      </c>
      <c r="T137" s="56"/>
      <c r="U137" s="56"/>
    </row>
    <row r="138" spans="1:21" s="1" customFormat="1" ht="13.5" customHeight="1">
      <c r="A138" s="31" t="s">
        <v>208</v>
      </c>
      <c r="B138" s="31"/>
      <c r="C138" s="31"/>
      <c r="D138" s="31"/>
      <c r="E138" s="31"/>
      <c r="F138" s="31"/>
      <c r="G138" s="31"/>
      <c r="H138" s="32" t="s">
        <v>209</v>
      </c>
      <c r="I138" s="32"/>
      <c r="J138" s="32" t="s">
        <v>210</v>
      </c>
      <c r="K138" s="32"/>
      <c r="L138" s="55">
        <f>-71139979.5</f>
        <v>-71139979.5</v>
      </c>
      <c r="M138" s="55"/>
      <c r="N138" s="34">
        <f>-31385739.45</f>
        <v>-31385739.45</v>
      </c>
      <c r="O138" s="34"/>
      <c r="P138" s="34"/>
      <c r="Q138" s="34"/>
      <c r="R138" s="34"/>
      <c r="S138" s="57" t="s">
        <v>36</v>
      </c>
      <c r="T138" s="57"/>
      <c r="U138" s="57"/>
    </row>
    <row r="139" spans="1:21" s="1" customFormat="1" ht="13.5" customHeight="1">
      <c r="A139" s="31" t="s">
        <v>211</v>
      </c>
      <c r="B139" s="31"/>
      <c r="C139" s="31"/>
      <c r="D139" s="31"/>
      <c r="E139" s="31"/>
      <c r="F139" s="31"/>
      <c r="G139" s="31"/>
      <c r="H139" s="32" t="s">
        <v>212</v>
      </c>
      <c r="I139" s="32"/>
      <c r="J139" s="32" t="s">
        <v>213</v>
      </c>
      <c r="K139" s="32"/>
      <c r="L139" s="55">
        <f>74231913.89</f>
        <v>74231913.89</v>
      </c>
      <c r="M139" s="55"/>
      <c r="N139" s="34">
        <f>30568373.1</f>
        <v>30568373.1</v>
      </c>
      <c r="O139" s="34"/>
      <c r="P139" s="34"/>
      <c r="Q139" s="34"/>
      <c r="R139" s="34"/>
      <c r="S139" s="57" t="s">
        <v>36</v>
      </c>
      <c r="T139" s="57"/>
      <c r="U139" s="57"/>
    </row>
    <row r="140" spans="1:21" s="1" customFormat="1" ht="13.5" customHeight="1">
      <c r="A140" s="58" t="s">
        <v>10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</row>
    <row r="141" spans="1:21" s="1" customFormat="1" ht="15.75" customHeight="1">
      <c r="A141" s="7" t="s">
        <v>10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3.5" customHeight="1">
      <c r="A142" s="59" t="s">
        <v>214</v>
      </c>
      <c r="B142" s="59"/>
      <c r="C142" s="59"/>
      <c r="D142" s="59"/>
      <c r="E142" s="59"/>
      <c r="F142" s="7" t="s">
        <v>10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s="1" customFormat="1" ht="13.5" customHeight="1">
      <c r="A143" s="4" t="s">
        <v>215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</sheetData>
  <sheetProtection/>
  <mergeCells count="871">
    <mergeCell ref="A140:U140"/>
    <mergeCell ref="A141:U141"/>
    <mergeCell ref="A142:E142"/>
    <mergeCell ref="F142:U142"/>
    <mergeCell ref="A143:U143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T126:U126"/>
    <mergeCell ref="A127:U127"/>
    <mergeCell ref="A128:U128"/>
    <mergeCell ref="A129:G129"/>
    <mergeCell ref="H129:I129"/>
    <mergeCell ref="J129:K129"/>
    <mergeCell ref="L129:M129"/>
    <mergeCell ref="N129:R129"/>
    <mergeCell ref="S129:U129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2023-03-03T10:27:36Z</dcterms:created>
  <dcterms:modified xsi:type="dcterms:W3CDTF">2023-03-03T10:27:36Z</dcterms:modified>
  <cp:category/>
  <cp:version/>
  <cp:contentType/>
  <cp:contentStatus/>
</cp:coreProperties>
</file>