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<sst xmlns="http://schemas.openxmlformats.org/spreadsheetml/2006/main" count="590" uniqueCount="221">
  <si>
    <t>ОТЧЕТ ОБ ИСПОЛНЕНИИ БЮДЖЕТА</t>
  </si>
  <si>
    <t>КОДЫ</t>
  </si>
  <si>
    <t xml:space="preserve">Форма по ОКУД </t>
  </si>
  <si>
    <t>0503117</t>
  </si>
  <si>
    <t>на 1 сентября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</si>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</sst>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44805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91518602.25</f>
        <v>91518602.25</v>
      </c>
      <c r="M12" s="21"/>
      <c r="N12" s="21">
        <f>80108447.1</f>
        <v>80108447.1</v>
      </c>
      <c r="O12" s="21"/>
      <c r="P12" s="21"/>
      <c r="Q12" s="21"/>
      <c r="R12" s="21"/>
      <c r="S12" s="22">
        <f>11410155.15</f>
        <v>11410155.15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2217967.16</f>
        <v>2217967.16</v>
      </c>
      <c r="O13" s="25"/>
      <c r="P13" s="25"/>
      <c r="Q13" s="25"/>
      <c r="R13" s="25"/>
      <c r="S13" s="26">
        <f>554002.84</f>
        <v>554002.84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12823.93</f>
        <v>12823.93</v>
      </c>
      <c r="O14" s="25"/>
      <c r="P14" s="25"/>
      <c r="Q14" s="25"/>
      <c r="R14" s="25"/>
      <c r="S14" s="26">
        <f>2816.07</f>
        <v>2816.07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2546894.4</f>
        <v>2546894.4</v>
      </c>
      <c r="O15" s="25"/>
      <c r="P15" s="25"/>
      <c r="Q15" s="25"/>
      <c r="R15" s="25"/>
      <c r="S15" s="26">
        <f>1090075.6</f>
        <v>1090075.6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-258208.94</f>
        <v>-258208.94</v>
      </c>
      <c r="O16" s="25"/>
      <c r="P16" s="25"/>
      <c r="Q16" s="25"/>
      <c r="R16" s="25"/>
      <c r="S16" s="26">
        <f>-136671.06</f>
        <v>-136671.06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9236839.49</f>
        <v>9236839.49</v>
      </c>
      <c r="O17" s="25"/>
      <c r="P17" s="25"/>
      <c r="Q17" s="25"/>
      <c r="R17" s="25"/>
      <c r="S17" s="26">
        <f>1068160.51</f>
        <v>1068160.51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19720.19</f>
        <v>19720.19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25242.99</f>
        <v>25242.99</v>
      </c>
      <c r="O19" s="25"/>
      <c r="P19" s="25"/>
      <c r="Q19" s="25"/>
      <c r="R19" s="25"/>
      <c r="S19" s="26">
        <f>277757.01</f>
        <v>277757.01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5224.8</f>
        <v>5224.8</v>
      </c>
      <c r="O20" s="25"/>
      <c r="P20" s="25"/>
      <c r="Q20" s="25"/>
      <c r="R20" s="25"/>
      <c r="S20" s="26">
        <f>2775.2</f>
        <v>2775.2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8991.58</f>
        <v>8991.58</v>
      </c>
      <c r="O21" s="25"/>
      <c r="P21" s="25"/>
      <c r="Q21" s="25"/>
      <c r="R21" s="25"/>
      <c r="S21" s="26">
        <f>39008.42</f>
        <v>39008.42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52537.2</f>
        <v>52537.2</v>
      </c>
      <c r="O22" s="25"/>
      <c r="P22" s="25"/>
      <c r="Q22" s="25"/>
      <c r="R22" s="25"/>
      <c r="S22" s="26">
        <f>47462.8</f>
        <v>47462.8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8223.06</f>
        <v>8223.06</v>
      </c>
      <c r="O23" s="25"/>
      <c r="P23" s="25"/>
      <c r="Q23" s="25"/>
      <c r="R23" s="25"/>
      <c r="S23" s="26">
        <f>82776.94</f>
        <v>82776.94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35890</f>
        <v>35890</v>
      </c>
      <c r="O24" s="25"/>
      <c r="P24" s="25"/>
      <c r="Q24" s="25"/>
      <c r="R24" s="25"/>
      <c r="S24" s="26">
        <f>14110</f>
        <v>14110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177465.47</f>
        <v>177465.47</v>
      </c>
      <c r="O25" s="25"/>
      <c r="P25" s="25"/>
      <c r="Q25" s="25"/>
      <c r="R25" s="25"/>
      <c r="S25" s="26">
        <f>307534.53</f>
        <v>307534.53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530889.18</f>
        <v>530889.18</v>
      </c>
      <c r="O26" s="25"/>
      <c r="P26" s="25"/>
      <c r="Q26" s="25"/>
      <c r="R26" s="25"/>
      <c r="S26" s="26">
        <f>90710.82</f>
        <v>90710.82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135455</f>
        <v>135455</v>
      </c>
      <c r="O27" s="25"/>
      <c r="P27" s="25"/>
      <c r="Q27" s="25"/>
      <c r="R27" s="25"/>
      <c r="S27" s="26">
        <f>239945</f>
        <v>239945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248384.59</f>
        <v>248384.59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200</f>
        <v>200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9282118.61</f>
        <v>9282118.61</v>
      </c>
      <c r="O30" s="25"/>
      <c r="P30" s="25"/>
      <c r="Q30" s="25"/>
      <c r="R30" s="25"/>
      <c r="S30" s="26">
        <f>4190113.39</f>
        <v>4190113.39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200075</f>
        <v>200075</v>
      </c>
      <c r="O32" s="25"/>
      <c r="P32" s="25"/>
      <c r="Q32" s="25"/>
      <c r="R32" s="25"/>
      <c r="S32" s="26">
        <f>61625</f>
        <v>61625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56759</f>
        <v>56759</v>
      </c>
      <c r="O33" s="25"/>
      <c r="P33" s="25"/>
      <c r="Q33" s="25"/>
      <c r="R33" s="25"/>
      <c r="S33" s="26">
        <f>20964.62</f>
        <v>20964.62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59278139.63</f>
        <v>59278139.63</v>
      </c>
      <c r="M34" s="25"/>
      <c r="N34" s="25">
        <f>55564954.39</f>
        <v>55564954.39</v>
      </c>
      <c r="O34" s="25"/>
      <c r="P34" s="25"/>
      <c r="Q34" s="25"/>
      <c r="R34" s="25"/>
      <c r="S34" s="26">
        <f>3713185.24</f>
        <v>3713185.24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94610536.64</f>
        <v>94610536.64</v>
      </c>
      <c r="N39" s="21"/>
      <c r="O39" s="21">
        <f>72292546.66</f>
        <v>72292546.66</v>
      </c>
      <c r="P39" s="21"/>
      <c r="Q39" s="21"/>
      <c r="R39" s="21"/>
      <c r="S39" s="21"/>
      <c r="T39" s="22">
        <f>22317989.98</f>
        <v>22317989.98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1309210.48</f>
        <v>1309210.48</v>
      </c>
      <c r="N40" s="34"/>
      <c r="O40" s="34">
        <f>982890.39</f>
        <v>982890.39</v>
      </c>
      <c r="P40" s="34"/>
      <c r="Q40" s="34"/>
      <c r="R40" s="34"/>
      <c r="S40" s="34"/>
      <c r="T40" s="35">
        <f>326320.09</f>
        <v>326320.09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380680.58</f>
        <v>380680.58</v>
      </c>
      <c r="N41" s="34"/>
      <c r="O41" s="34">
        <f>296832.91</f>
        <v>296832.91</v>
      </c>
      <c r="P41" s="34"/>
      <c r="Q41" s="34"/>
      <c r="R41" s="34"/>
      <c r="S41" s="34"/>
      <c r="T41" s="35">
        <f>83847.67</f>
        <v>83847.67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4">
        <f>4080</f>
        <v>4080</v>
      </c>
      <c r="P42" s="34"/>
      <c r="Q42" s="34"/>
      <c r="R42" s="34"/>
      <c r="S42" s="34"/>
      <c r="T42" s="35">
        <f>1920</f>
        <v>1920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7087433.85</f>
        <v>7087433.85</v>
      </c>
      <c r="N43" s="34"/>
      <c r="O43" s="34">
        <f>5377317.89</f>
        <v>5377317.89</v>
      </c>
      <c r="P43" s="34"/>
      <c r="Q43" s="34"/>
      <c r="R43" s="34"/>
      <c r="S43" s="34"/>
      <c r="T43" s="35">
        <f>1710115.96</f>
        <v>1710115.96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3000</f>
        <v>3000</v>
      </c>
      <c r="P44" s="34"/>
      <c r="Q44" s="34"/>
      <c r="R44" s="34"/>
      <c r="S44" s="34"/>
      <c r="T44" s="35">
        <f>4000</f>
        <v>4000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30000</f>
        <v>30000</v>
      </c>
      <c r="N45" s="34"/>
      <c r="O45" s="34">
        <f>23740</f>
        <v>23740</v>
      </c>
      <c r="P45" s="34"/>
      <c r="Q45" s="34"/>
      <c r="R45" s="34"/>
      <c r="S45" s="34"/>
      <c r="T45" s="35">
        <f>6260</f>
        <v>6260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2224890.4</f>
        <v>2224890.4</v>
      </c>
      <c r="N46" s="34"/>
      <c r="O46" s="34">
        <f>1425064.38</f>
        <v>1425064.38</v>
      </c>
      <c r="P46" s="34"/>
      <c r="Q46" s="34"/>
      <c r="R46" s="34"/>
      <c r="S46" s="34"/>
      <c r="T46" s="35">
        <f>799826.02</f>
        <v>799826.02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0</f>
        <v>0</v>
      </c>
      <c r="N47" s="34"/>
      <c r="O47" s="36" t="s">
        <v>49</v>
      </c>
      <c r="P47" s="36"/>
      <c r="Q47" s="36"/>
      <c r="R47" s="36"/>
      <c r="S47" s="36"/>
      <c r="T47" s="37" t="s">
        <v>49</v>
      </c>
      <c r="U47" s="37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209811</f>
        <v>209811</v>
      </c>
      <c r="P48" s="34"/>
      <c r="Q48" s="34"/>
      <c r="R48" s="34"/>
      <c r="S48" s="34"/>
      <c r="T48" s="35">
        <f>69942</f>
        <v>69942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10041177.33</f>
        <v>10041177.33</v>
      </c>
      <c r="N51" s="34"/>
      <c r="O51" s="34">
        <f>6605833.49</f>
        <v>6605833.49</v>
      </c>
      <c r="P51" s="34"/>
      <c r="Q51" s="34"/>
      <c r="R51" s="34"/>
      <c r="S51" s="34"/>
      <c r="T51" s="35">
        <f>3435343.84</f>
        <v>3435343.84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36215.37</f>
        <v>36215.37</v>
      </c>
      <c r="P52" s="34"/>
      <c r="Q52" s="34"/>
      <c r="R52" s="34"/>
      <c r="S52" s="34"/>
      <c r="T52" s="35">
        <f>3784.63</f>
        <v>3784.63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3016255.29</f>
        <v>3016255.29</v>
      </c>
      <c r="N54" s="34"/>
      <c r="O54" s="34">
        <f>1808718.1</f>
        <v>1808718.1</v>
      </c>
      <c r="P54" s="34"/>
      <c r="Q54" s="34"/>
      <c r="R54" s="34"/>
      <c r="S54" s="34"/>
      <c r="T54" s="35">
        <f>1207537.19</f>
        <v>1207537.19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44100</f>
        <v>44100</v>
      </c>
      <c r="P56" s="34"/>
      <c r="Q56" s="34"/>
      <c r="R56" s="34"/>
      <c r="S56" s="34"/>
      <c r="T56" s="35">
        <f>32222</f>
        <v>32222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101865.34</f>
        <v>101865.34</v>
      </c>
      <c r="P58" s="34"/>
      <c r="Q58" s="34"/>
      <c r="R58" s="34"/>
      <c r="S58" s="34"/>
      <c r="T58" s="35">
        <f>29134.66</f>
        <v>29134.66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59614</f>
        <v>59614</v>
      </c>
      <c r="P59" s="34"/>
      <c r="Q59" s="34"/>
      <c r="R59" s="34"/>
      <c r="S59" s="34"/>
      <c r="T59" s="35">
        <f>20386</f>
        <v>20386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9163</f>
        <v>9163</v>
      </c>
      <c r="N60" s="34"/>
      <c r="O60" s="34">
        <f>7854</f>
        <v>7854</v>
      </c>
      <c r="P60" s="34"/>
      <c r="Q60" s="34"/>
      <c r="R60" s="34"/>
      <c r="S60" s="34"/>
      <c r="T60" s="35">
        <f>1309</f>
        <v>1309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87</v>
      </c>
      <c r="H61" s="32"/>
      <c r="I61" s="32" t="s">
        <v>127</v>
      </c>
      <c r="J61" s="32"/>
      <c r="K61" s="33" t="s">
        <v>126</v>
      </c>
      <c r="L61" s="33"/>
      <c r="M61" s="34">
        <f>0</f>
        <v>0</v>
      </c>
      <c r="N61" s="34"/>
      <c r="O61" s="36" t="s">
        <v>49</v>
      </c>
      <c r="P61" s="36"/>
      <c r="Q61" s="36"/>
      <c r="R61" s="36"/>
      <c r="S61" s="36"/>
      <c r="T61" s="37" t="s">
        <v>49</v>
      </c>
      <c r="U61" s="37"/>
    </row>
    <row r="62" spans="1:21" s="1" customFormat="1" ht="24" customHeight="1">
      <c r="A62" s="31" t="s">
        <v>128</v>
      </c>
      <c r="B62" s="31"/>
      <c r="C62" s="31"/>
      <c r="D62" s="31"/>
      <c r="E62" s="31"/>
      <c r="F62" s="31"/>
      <c r="G62" s="32" t="s">
        <v>87</v>
      </c>
      <c r="H62" s="32"/>
      <c r="I62" s="32" t="s">
        <v>127</v>
      </c>
      <c r="J62" s="32"/>
      <c r="K62" s="33" t="s">
        <v>129</v>
      </c>
      <c r="L62" s="33"/>
      <c r="M62" s="34">
        <f>830.99</f>
        <v>830.99</v>
      </c>
      <c r="N62" s="34"/>
      <c r="O62" s="34">
        <f>630.79</f>
        <v>630.79</v>
      </c>
      <c r="P62" s="34"/>
      <c r="Q62" s="34"/>
      <c r="R62" s="34"/>
      <c r="S62" s="34"/>
      <c r="T62" s="35">
        <f>200.2</f>
        <v>200.2</v>
      </c>
      <c r="U62" s="35"/>
    </row>
    <row r="63" spans="1:21" s="1" customFormat="1" ht="13.5" customHeight="1">
      <c r="A63" s="31" t="s">
        <v>130</v>
      </c>
      <c r="B63" s="31"/>
      <c r="C63" s="31"/>
      <c r="D63" s="31"/>
      <c r="E63" s="31"/>
      <c r="F63" s="31"/>
      <c r="G63" s="32" t="s">
        <v>87</v>
      </c>
      <c r="H63" s="32"/>
      <c r="I63" s="32" t="s">
        <v>131</v>
      </c>
      <c r="J63" s="32"/>
      <c r="K63" s="33" t="s">
        <v>132</v>
      </c>
      <c r="L63" s="33"/>
      <c r="M63" s="34">
        <f>23500</f>
        <v>23500</v>
      </c>
      <c r="N63" s="34"/>
      <c r="O63" s="34">
        <f>6000.02</f>
        <v>6000.02</v>
      </c>
      <c r="P63" s="34"/>
      <c r="Q63" s="34"/>
      <c r="R63" s="34"/>
      <c r="S63" s="34"/>
      <c r="T63" s="35">
        <f>17499.98</f>
        <v>17499.98</v>
      </c>
      <c r="U63" s="35"/>
    </row>
    <row r="64" spans="1:21" s="1" customFormat="1" ht="13.5" customHeight="1">
      <c r="A64" s="31" t="s">
        <v>133</v>
      </c>
      <c r="B64" s="31"/>
      <c r="C64" s="31"/>
      <c r="D64" s="31"/>
      <c r="E64" s="31"/>
      <c r="F64" s="31"/>
      <c r="G64" s="32" t="s">
        <v>87</v>
      </c>
      <c r="H64" s="32"/>
      <c r="I64" s="32" t="s">
        <v>131</v>
      </c>
      <c r="J64" s="32"/>
      <c r="K64" s="33" t="s">
        <v>134</v>
      </c>
      <c r="L64" s="33"/>
      <c r="M64" s="34">
        <f>69243.74</f>
        <v>69243.74</v>
      </c>
      <c r="N64" s="34"/>
      <c r="O64" s="34">
        <f>67200</f>
        <v>67200</v>
      </c>
      <c r="P64" s="34"/>
      <c r="Q64" s="34"/>
      <c r="R64" s="34"/>
      <c r="S64" s="34"/>
      <c r="T64" s="35">
        <f>2043.74</f>
        <v>2043.74</v>
      </c>
      <c r="U64" s="35"/>
    </row>
    <row r="65" spans="1:21" s="1" customFormat="1" ht="13.5" customHeight="1">
      <c r="A65" s="31" t="s">
        <v>94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96</v>
      </c>
      <c r="L65" s="33"/>
      <c r="M65" s="34">
        <f>261636.59</f>
        <v>261636.59</v>
      </c>
      <c r="N65" s="34"/>
      <c r="O65" s="34">
        <f>45972.5</f>
        <v>45972.5</v>
      </c>
      <c r="P65" s="34"/>
      <c r="Q65" s="34"/>
      <c r="R65" s="34"/>
      <c r="S65" s="34"/>
      <c r="T65" s="35">
        <f>215664.09</f>
        <v>215664.09</v>
      </c>
      <c r="U65" s="35"/>
    </row>
    <row r="66" spans="1:21" s="1" customFormat="1" ht="13.5" customHeight="1">
      <c r="A66" s="31" t="s">
        <v>122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123</v>
      </c>
      <c r="L66" s="33"/>
      <c r="M66" s="34">
        <f>161600</f>
        <v>161600</v>
      </c>
      <c r="N66" s="34"/>
      <c r="O66" s="36" t="s">
        <v>49</v>
      </c>
      <c r="P66" s="36"/>
      <c r="Q66" s="36"/>
      <c r="R66" s="36"/>
      <c r="S66" s="36"/>
      <c r="T66" s="35">
        <f>161600</f>
        <v>161600</v>
      </c>
      <c r="U66" s="35"/>
    </row>
    <row r="67" spans="1:21" s="1" customFormat="1" ht="13.5" customHeight="1">
      <c r="A67" s="31" t="s">
        <v>130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132</v>
      </c>
      <c r="L67" s="33"/>
      <c r="M67" s="34">
        <f>3140929.19</f>
        <v>3140929.19</v>
      </c>
      <c r="N67" s="34"/>
      <c r="O67" s="34">
        <f>1717571.92</f>
        <v>1717571.92</v>
      </c>
      <c r="P67" s="34"/>
      <c r="Q67" s="34"/>
      <c r="R67" s="34"/>
      <c r="S67" s="34"/>
      <c r="T67" s="35">
        <f>1423357.27</f>
        <v>1423357.27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20000</f>
        <v>20000</v>
      </c>
      <c r="N68" s="34"/>
      <c r="O68" s="34">
        <f>2780</f>
        <v>2780</v>
      </c>
      <c r="P68" s="34"/>
      <c r="Q68" s="34"/>
      <c r="R68" s="34"/>
      <c r="S68" s="34"/>
      <c r="T68" s="35">
        <f>17220</f>
        <v>17220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24250</f>
        <v>24250</v>
      </c>
      <c r="N69" s="34"/>
      <c r="O69" s="34">
        <f>12700</f>
        <v>12700</v>
      </c>
      <c r="P69" s="34"/>
      <c r="Q69" s="34"/>
      <c r="R69" s="34"/>
      <c r="S69" s="34"/>
      <c r="T69" s="35">
        <f>11550</f>
        <v>11550</v>
      </c>
      <c r="U69" s="35"/>
    </row>
    <row r="70" spans="1:21" s="1" customFormat="1" ht="13.5" customHeight="1">
      <c r="A70" s="31" t="s">
        <v>124</v>
      </c>
      <c r="B70" s="31"/>
      <c r="C70" s="31"/>
      <c r="D70" s="31"/>
      <c r="E70" s="31"/>
      <c r="F70" s="31"/>
      <c r="G70" s="32" t="s">
        <v>87</v>
      </c>
      <c r="H70" s="32"/>
      <c r="I70" s="32" t="s">
        <v>138</v>
      </c>
      <c r="J70" s="32"/>
      <c r="K70" s="33" t="s">
        <v>126</v>
      </c>
      <c r="L70" s="33"/>
      <c r="M70" s="34">
        <f>0</f>
        <v>0</v>
      </c>
      <c r="N70" s="34"/>
      <c r="O70" s="36" t="s">
        <v>49</v>
      </c>
      <c r="P70" s="36"/>
      <c r="Q70" s="36"/>
      <c r="R70" s="36"/>
      <c r="S70" s="36"/>
      <c r="T70" s="37" t="s">
        <v>49</v>
      </c>
      <c r="U70" s="37"/>
    </row>
    <row r="71" spans="1:21" s="1" customFormat="1" ht="24" customHeight="1">
      <c r="A71" s="31" t="s">
        <v>128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129</v>
      </c>
      <c r="L71" s="33"/>
      <c r="M71" s="34">
        <f>369.01</f>
        <v>369.01</v>
      </c>
      <c r="N71" s="34"/>
      <c r="O71" s="34">
        <f>369.01</f>
        <v>369.01</v>
      </c>
      <c r="P71" s="34"/>
      <c r="Q71" s="34"/>
      <c r="R71" s="34"/>
      <c r="S71" s="34"/>
      <c r="T71" s="35">
        <f>0</f>
        <v>0</v>
      </c>
      <c r="U71" s="35"/>
    </row>
    <row r="72" spans="1:21" s="1" customFormat="1" ht="13.5" customHeight="1">
      <c r="A72" s="31" t="s">
        <v>139</v>
      </c>
      <c r="B72" s="31"/>
      <c r="C72" s="31"/>
      <c r="D72" s="31"/>
      <c r="E72" s="31"/>
      <c r="F72" s="31"/>
      <c r="G72" s="32" t="s">
        <v>87</v>
      </c>
      <c r="H72" s="32"/>
      <c r="I72" s="32" t="s">
        <v>138</v>
      </c>
      <c r="J72" s="32"/>
      <c r="K72" s="33" t="s">
        <v>140</v>
      </c>
      <c r="L72" s="33"/>
      <c r="M72" s="34">
        <f>50000</f>
        <v>50000</v>
      </c>
      <c r="N72" s="34"/>
      <c r="O72" s="34">
        <f>0</f>
        <v>0</v>
      </c>
      <c r="P72" s="34"/>
      <c r="Q72" s="34"/>
      <c r="R72" s="34"/>
      <c r="S72" s="34"/>
      <c r="T72" s="35">
        <f>50000</f>
        <v>50000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90</v>
      </c>
      <c r="L73" s="33"/>
      <c r="M73" s="34">
        <f>200998.47</f>
        <v>200998.47</v>
      </c>
      <c r="N73" s="34"/>
      <c r="O73" s="34">
        <f>153667.43</f>
        <v>153667.43</v>
      </c>
      <c r="P73" s="34"/>
      <c r="Q73" s="34"/>
      <c r="R73" s="34"/>
      <c r="S73" s="34"/>
      <c r="T73" s="35">
        <f>47331.04</f>
        <v>47331.04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93</v>
      </c>
      <c r="L74" s="33"/>
      <c r="M74" s="34">
        <f>60701.53</f>
        <v>60701.53</v>
      </c>
      <c r="N74" s="34"/>
      <c r="O74" s="34">
        <f>46407.57</f>
        <v>46407.57</v>
      </c>
      <c r="P74" s="34"/>
      <c r="Q74" s="34"/>
      <c r="R74" s="34"/>
      <c r="S74" s="34"/>
      <c r="T74" s="35">
        <f>14293.96</f>
        <v>14293.96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143</v>
      </c>
      <c r="J75" s="32"/>
      <c r="K75" s="33" t="s">
        <v>90</v>
      </c>
      <c r="L75" s="33"/>
      <c r="M75" s="34">
        <f>45634.61</f>
        <v>45634.61</v>
      </c>
      <c r="N75" s="34"/>
      <c r="O75" s="34">
        <f>34223.5</f>
        <v>34223.5</v>
      </c>
      <c r="P75" s="34"/>
      <c r="Q75" s="34"/>
      <c r="R75" s="34"/>
      <c r="S75" s="34"/>
      <c r="T75" s="35">
        <f>11411.11</f>
        <v>11411.11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144</v>
      </c>
      <c r="J76" s="32"/>
      <c r="K76" s="33" t="s">
        <v>93</v>
      </c>
      <c r="L76" s="33"/>
      <c r="M76" s="34">
        <f>13781.65</f>
        <v>13781.65</v>
      </c>
      <c r="N76" s="34"/>
      <c r="O76" s="34">
        <f>10335.5</f>
        <v>10335.5</v>
      </c>
      <c r="P76" s="34"/>
      <c r="Q76" s="34"/>
      <c r="R76" s="34"/>
      <c r="S76" s="34"/>
      <c r="T76" s="35">
        <f>3446.15</f>
        <v>3446.15</v>
      </c>
      <c r="U76" s="35"/>
    </row>
    <row r="77" spans="1:21" s="1" customFormat="1" ht="13.5" customHeight="1">
      <c r="A77" s="31" t="s">
        <v>88</v>
      </c>
      <c r="B77" s="31"/>
      <c r="C77" s="31"/>
      <c r="D77" s="31"/>
      <c r="E77" s="31"/>
      <c r="F77" s="31"/>
      <c r="G77" s="32" t="s">
        <v>87</v>
      </c>
      <c r="H77" s="32"/>
      <c r="I77" s="32" t="s">
        <v>145</v>
      </c>
      <c r="J77" s="32"/>
      <c r="K77" s="33" t="s">
        <v>90</v>
      </c>
      <c r="L77" s="33"/>
      <c r="M77" s="34">
        <f>14060.95</f>
        <v>14060.95</v>
      </c>
      <c r="N77" s="34"/>
      <c r="O77" s="34">
        <f>9370.24</f>
        <v>9370.24</v>
      </c>
      <c r="P77" s="34"/>
      <c r="Q77" s="34"/>
      <c r="R77" s="34"/>
      <c r="S77" s="34"/>
      <c r="T77" s="35">
        <f>4690.71</f>
        <v>4690.71</v>
      </c>
      <c r="U77" s="35"/>
    </row>
    <row r="78" spans="1:21" s="1" customFormat="1" ht="13.5" customHeight="1">
      <c r="A78" s="31" t="s">
        <v>91</v>
      </c>
      <c r="B78" s="31"/>
      <c r="C78" s="31"/>
      <c r="D78" s="31"/>
      <c r="E78" s="31"/>
      <c r="F78" s="31"/>
      <c r="G78" s="32" t="s">
        <v>87</v>
      </c>
      <c r="H78" s="32"/>
      <c r="I78" s="32" t="s">
        <v>146</v>
      </c>
      <c r="J78" s="32"/>
      <c r="K78" s="33" t="s">
        <v>93</v>
      </c>
      <c r="L78" s="33"/>
      <c r="M78" s="34">
        <f>4246.41</f>
        <v>4246.41</v>
      </c>
      <c r="N78" s="34"/>
      <c r="O78" s="34">
        <f>2829.76</f>
        <v>2829.76</v>
      </c>
      <c r="P78" s="34"/>
      <c r="Q78" s="34"/>
      <c r="R78" s="34"/>
      <c r="S78" s="34"/>
      <c r="T78" s="35">
        <f>1416.65</f>
        <v>1416.65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96</v>
      </c>
      <c r="L79" s="33"/>
      <c r="M79" s="34">
        <f>45479.6</f>
        <v>45479.6</v>
      </c>
      <c r="N79" s="34"/>
      <c r="O79" s="36" t="s">
        <v>49</v>
      </c>
      <c r="P79" s="36"/>
      <c r="Q79" s="36"/>
      <c r="R79" s="36"/>
      <c r="S79" s="36"/>
      <c r="T79" s="35">
        <f>45479.6</f>
        <v>45479.6</v>
      </c>
      <c r="U79" s="35"/>
    </row>
    <row r="80" spans="1:21" s="1" customFormat="1" ht="13.5" customHeight="1">
      <c r="A80" s="31" t="s">
        <v>118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119</v>
      </c>
      <c r="L80" s="33"/>
      <c r="M80" s="34">
        <f>2120.4</f>
        <v>2120.4</v>
      </c>
      <c r="N80" s="34"/>
      <c r="O80" s="34">
        <f>2120.4</f>
        <v>2120.4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96</v>
      </c>
      <c r="L81" s="33"/>
      <c r="M81" s="34">
        <f>11369.9</f>
        <v>11369.9</v>
      </c>
      <c r="N81" s="34"/>
      <c r="O81" s="36" t="s">
        <v>49</v>
      </c>
      <c r="P81" s="36"/>
      <c r="Q81" s="36"/>
      <c r="R81" s="36"/>
      <c r="S81" s="36"/>
      <c r="T81" s="35">
        <f>11369.9</f>
        <v>11369.9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119</v>
      </c>
      <c r="L82" s="33"/>
      <c r="M82" s="34">
        <f>530.1</f>
        <v>530.1</v>
      </c>
      <c r="N82" s="34"/>
      <c r="O82" s="34">
        <f>530.1</f>
        <v>530.1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90</v>
      </c>
      <c r="L83" s="33"/>
      <c r="M83" s="34">
        <f>51133.13</f>
        <v>51133.13</v>
      </c>
      <c r="N83" s="34"/>
      <c r="O83" s="34">
        <f>48914.8</f>
        <v>48914.8</v>
      </c>
      <c r="P83" s="34"/>
      <c r="Q83" s="34"/>
      <c r="R83" s="34"/>
      <c r="S83" s="34"/>
      <c r="T83" s="35">
        <f>2218.33</f>
        <v>2218.33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93</v>
      </c>
      <c r="L84" s="33"/>
      <c r="M84" s="34">
        <f>15442.21</f>
        <v>15442.21</v>
      </c>
      <c r="N84" s="34"/>
      <c r="O84" s="34">
        <f>14771.58</f>
        <v>14771.58</v>
      </c>
      <c r="P84" s="34"/>
      <c r="Q84" s="34"/>
      <c r="R84" s="34"/>
      <c r="S84" s="34"/>
      <c r="T84" s="35">
        <f>670.63</f>
        <v>670.63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96</v>
      </c>
      <c r="L85" s="33"/>
      <c r="M85" s="34">
        <f>15714</f>
        <v>15714</v>
      </c>
      <c r="N85" s="34"/>
      <c r="O85" s="34">
        <f>3000</f>
        <v>3000</v>
      </c>
      <c r="P85" s="34"/>
      <c r="Q85" s="34"/>
      <c r="R85" s="34"/>
      <c r="S85" s="34"/>
      <c r="T85" s="35">
        <f>12714</f>
        <v>12714</v>
      </c>
      <c r="U85" s="35"/>
    </row>
    <row r="86" spans="1:21" s="1" customFormat="1" ht="13.5" customHeight="1">
      <c r="A86" s="31" t="s">
        <v>88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90</v>
      </c>
      <c r="L86" s="33"/>
      <c r="M86" s="34">
        <f>199692.3</f>
        <v>199692.3</v>
      </c>
      <c r="N86" s="34"/>
      <c r="O86" s="34">
        <f>199692.3</f>
        <v>199692.3</v>
      </c>
      <c r="P86" s="34"/>
      <c r="Q86" s="34"/>
      <c r="R86" s="34"/>
      <c r="S86" s="34"/>
      <c r="T86" s="35">
        <f>0</f>
        <v>0</v>
      </c>
      <c r="U86" s="35"/>
    </row>
    <row r="87" spans="1:21" s="1" customFormat="1" ht="13.5" customHeight="1">
      <c r="A87" s="31" t="s">
        <v>91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93</v>
      </c>
      <c r="L87" s="33"/>
      <c r="M87" s="34">
        <f>60307.7</f>
        <v>60307.7</v>
      </c>
      <c r="N87" s="34"/>
      <c r="O87" s="34">
        <f>60307.67</f>
        <v>60307.67</v>
      </c>
      <c r="P87" s="34"/>
      <c r="Q87" s="34"/>
      <c r="R87" s="34"/>
      <c r="S87" s="34"/>
      <c r="T87" s="35">
        <f>0.03</f>
        <v>0.03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90</v>
      </c>
      <c r="L88" s="33"/>
      <c r="M88" s="34">
        <f>165889.13</f>
        <v>165889.13</v>
      </c>
      <c r="N88" s="34"/>
      <c r="O88" s="34">
        <f>75662.71</f>
        <v>75662.71</v>
      </c>
      <c r="P88" s="34"/>
      <c r="Q88" s="34"/>
      <c r="R88" s="34"/>
      <c r="S88" s="34"/>
      <c r="T88" s="35">
        <f>90226.42</f>
        <v>90226.42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93</v>
      </c>
      <c r="L89" s="33"/>
      <c r="M89" s="34">
        <f>12699.81</f>
        <v>12699.81</v>
      </c>
      <c r="N89" s="34"/>
      <c r="O89" s="34">
        <f>12699.81</f>
        <v>12699.81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88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90</v>
      </c>
      <c r="L90" s="33"/>
      <c r="M90" s="34">
        <f>552104.53</f>
        <v>552104.53</v>
      </c>
      <c r="N90" s="34"/>
      <c r="O90" s="34">
        <f>531848.24</f>
        <v>531848.24</v>
      </c>
      <c r="P90" s="34"/>
      <c r="Q90" s="34"/>
      <c r="R90" s="34"/>
      <c r="S90" s="34"/>
      <c r="T90" s="35">
        <f>20256.29</f>
        <v>20256.29</v>
      </c>
      <c r="U90" s="35"/>
    </row>
    <row r="91" spans="1:21" s="1" customFormat="1" ht="13.5" customHeight="1">
      <c r="A91" s="31" t="s">
        <v>91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93</v>
      </c>
      <c r="L91" s="33"/>
      <c r="M91" s="34">
        <f>170768.47</f>
        <v>170768.47</v>
      </c>
      <c r="N91" s="34"/>
      <c r="O91" s="34">
        <f>170768.47</f>
        <v>170768.47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160</v>
      </c>
      <c r="J92" s="32"/>
      <c r="K92" s="33" t="s">
        <v>90</v>
      </c>
      <c r="L92" s="33"/>
      <c r="M92" s="34">
        <f>92.99</f>
        <v>92.99</v>
      </c>
      <c r="N92" s="34"/>
      <c r="O92" s="36" t="s">
        <v>49</v>
      </c>
      <c r="P92" s="36"/>
      <c r="Q92" s="36"/>
      <c r="R92" s="36"/>
      <c r="S92" s="36"/>
      <c r="T92" s="35">
        <f>92.99</f>
        <v>92.99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161</v>
      </c>
      <c r="J93" s="32"/>
      <c r="K93" s="33" t="s">
        <v>93</v>
      </c>
      <c r="L93" s="33"/>
      <c r="M93" s="34">
        <f>28.08</f>
        <v>28.08</v>
      </c>
      <c r="N93" s="34"/>
      <c r="O93" s="36" t="s">
        <v>49</v>
      </c>
      <c r="P93" s="36"/>
      <c r="Q93" s="36"/>
      <c r="R93" s="36"/>
      <c r="S93" s="36"/>
      <c r="T93" s="35">
        <f>28.08</f>
        <v>28.08</v>
      </c>
      <c r="U93" s="35"/>
    </row>
    <row r="94" spans="1:21" s="1" customFormat="1" ht="13.5" customHeight="1">
      <c r="A94" s="31" t="s">
        <v>94</v>
      </c>
      <c r="B94" s="31"/>
      <c r="C94" s="31"/>
      <c r="D94" s="31"/>
      <c r="E94" s="31"/>
      <c r="F94" s="31"/>
      <c r="G94" s="32" t="s">
        <v>87</v>
      </c>
      <c r="H94" s="32"/>
      <c r="I94" s="32" t="s">
        <v>162</v>
      </c>
      <c r="J94" s="32"/>
      <c r="K94" s="33" t="s">
        <v>96</v>
      </c>
      <c r="L94" s="33"/>
      <c r="M94" s="34">
        <f>11985.93</f>
        <v>11985.93</v>
      </c>
      <c r="N94" s="34"/>
      <c r="O94" s="36" t="s">
        <v>49</v>
      </c>
      <c r="P94" s="36"/>
      <c r="Q94" s="36"/>
      <c r="R94" s="36"/>
      <c r="S94" s="36"/>
      <c r="T94" s="35">
        <f>11985.93</f>
        <v>11985.93</v>
      </c>
      <c r="U94" s="35"/>
    </row>
    <row r="95" spans="1:21" s="1" customFormat="1" ht="13.5" customHeight="1">
      <c r="A95" s="31" t="s">
        <v>133</v>
      </c>
      <c r="B95" s="31"/>
      <c r="C95" s="31"/>
      <c r="D95" s="31"/>
      <c r="E95" s="31"/>
      <c r="F95" s="31"/>
      <c r="G95" s="32" t="s">
        <v>87</v>
      </c>
      <c r="H95" s="32"/>
      <c r="I95" s="32" t="s">
        <v>163</v>
      </c>
      <c r="J95" s="32"/>
      <c r="K95" s="33" t="s">
        <v>134</v>
      </c>
      <c r="L95" s="33"/>
      <c r="M95" s="34">
        <f>6189610.71</f>
        <v>6189610.71</v>
      </c>
      <c r="N95" s="34"/>
      <c r="O95" s="34">
        <f>4435132.92</f>
        <v>4435132.92</v>
      </c>
      <c r="P95" s="34"/>
      <c r="Q95" s="34"/>
      <c r="R95" s="34"/>
      <c r="S95" s="34"/>
      <c r="T95" s="35">
        <f>1754477.79</f>
        <v>1754477.79</v>
      </c>
      <c r="U95" s="35"/>
    </row>
    <row r="96" spans="1:21" s="1" customFormat="1" ht="13.5" customHeight="1">
      <c r="A96" s="31" t="s">
        <v>122</v>
      </c>
      <c r="B96" s="31"/>
      <c r="C96" s="31"/>
      <c r="D96" s="31"/>
      <c r="E96" s="31"/>
      <c r="F96" s="31"/>
      <c r="G96" s="32" t="s">
        <v>87</v>
      </c>
      <c r="H96" s="32"/>
      <c r="I96" s="32" t="s">
        <v>163</v>
      </c>
      <c r="J96" s="32"/>
      <c r="K96" s="33" t="s">
        <v>123</v>
      </c>
      <c r="L96" s="33"/>
      <c r="M96" s="34">
        <f>783875.32</f>
        <v>783875.32</v>
      </c>
      <c r="N96" s="34"/>
      <c r="O96" s="34">
        <f>780380</f>
        <v>780380</v>
      </c>
      <c r="P96" s="34"/>
      <c r="Q96" s="34"/>
      <c r="R96" s="34"/>
      <c r="S96" s="34"/>
      <c r="T96" s="35">
        <f>3495.32</f>
        <v>3495.32</v>
      </c>
      <c r="U96" s="35"/>
    </row>
    <row r="97" spans="1:21" s="1" customFormat="1" ht="13.5" customHeight="1">
      <c r="A97" s="31" t="s">
        <v>130</v>
      </c>
      <c r="B97" s="31"/>
      <c r="C97" s="31"/>
      <c r="D97" s="31"/>
      <c r="E97" s="31"/>
      <c r="F97" s="31"/>
      <c r="G97" s="32" t="s">
        <v>87</v>
      </c>
      <c r="H97" s="32"/>
      <c r="I97" s="32" t="s">
        <v>164</v>
      </c>
      <c r="J97" s="32"/>
      <c r="K97" s="33" t="s">
        <v>132</v>
      </c>
      <c r="L97" s="33"/>
      <c r="M97" s="34">
        <f>1847440.58</f>
        <v>1847440.58</v>
      </c>
      <c r="N97" s="34"/>
      <c r="O97" s="34">
        <f>823029.21</f>
        <v>823029.21</v>
      </c>
      <c r="P97" s="34"/>
      <c r="Q97" s="34"/>
      <c r="R97" s="34"/>
      <c r="S97" s="34"/>
      <c r="T97" s="35">
        <f>1024411.37</f>
        <v>1024411.37</v>
      </c>
      <c r="U97" s="35"/>
    </row>
    <row r="98" spans="1:21" s="1" customFormat="1" ht="13.5" customHeight="1">
      <c r="A98" s="31" t="s">
        <v>133</v>
      </c>
      <c r="B98" s="31"/>
      <c r="C98" s="31"/>
      <c r="D98" s="31"/>
      <c r="E98" s="31"/>
      <c r="F98" s="31"/>
      <c r="G98" s="32" t="s">
        <v>87</v>
      </c>
      <c r="H98" s="32"/>
      <c r="I98" s="32" t="s">
        <v>165</v>
      </c>
      <c r="J98" s="32"/>
      <c r="K98" s="33" t="s">
        <v>134</v>
      </c>
      <c r="L98" s="33"/>
      <c r="M98" s="36" t="s">
        <v>49</v>
      </c>
      <c r="N98" s="36"/>
      <c r="O98" s="34">
        <f>0</f>
        <v>0</v>
      </c>
      <c r="P98" s="34"/>
      <c r="Q98" s="34"/>
      <c r="R98" s="34"/>
      <c r="S98" s="34"/>
      <c r="T98" s="37" t="s">
        <v>49</v>
      </c>
      <c r="U98" s="37"/>
    </row>
    <row r="99" spans="1:21" s="1" customFormat="1" ht="13.5" customHeight="1">
      <c r="A99" s="31" t="s">
        <v>114</v>
      </c>
      <c r="B99" s="31"/>
      <c r="C99" s="31"/>
      <c r="D99" s="31"/>
      <c r="E99" s="31"/>
      <c r="F99" s="31"/>
      <c r="G99" s="32" t="s">
        <v>87</v>
      </c>
      <c r="H99" s="32"/>
      <c r="I99" s="32" t="s">
        <v>166</v>
      </c>
      <c r="J99" s="32"/>
      <c r="K99" s="33" t="s">
        <v>116</v>
      </c>
      <c r="L99" s="33"/>
      <c r="M99" s="34">
        <f>166879.82</f>
        <v>166879.82</v>
      </c>
      <c r="N99" s="34"/>
      <c r="O99" s="34">
        <f>72861.2</f>
        <v>72861.2</v>
      </c>
      <c r="P99" s="34"/>
      <c r="Q99" s="34"/>
      <c r="R99" s="34"/>
      <c r="S99" s="34"/>
      <c r="T99" s="35">
        <f>94018.62</f>
        <v>94018.62</v>
      </c>
      <c r="U99" s="35"/>
    </row>
    <row r="100" spans="1:21" s="1" customFormat="1" ht="13.5" customHeight="1">
      <c r="A100" s="31" t="s">
        <v>133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166</v>
      </c>
      <c r="J100" s="32"/>
      <c r="K100" s="33" t="s">
        <v>134</v>
      </c>
      <c r="L100" s="33"/>
      <c r="M100" s="34">
        <f>0</f>
        <v>0</v>
      </c>
      <c r="N100" s="34"/>
      <c r="O100" s="36" t="s">
        <v>49</v>
      </c>
      <c r="P100" s="36"/>
      <c r="Q100" s="36"/>
      <c r="R100" s="36"/>
      <c r="S100" s="36"/>
      <c r="T100" s="37" t="s">
        <v>49</v>
      </c>
      <c r="U100" s="37"/>
    </row>
    <row r="101" spans="1:21" s="1" customFormat="1" ht="13.5" customHeight="1">
      <c r="A101" s="31" t="s">
        <v>94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166</v>
      </c>
      <c r="J101" s="32"/>
      <c r="K101" s="33" t="s">
        <v>96</v>
      </c>
      <c r="L101" s="33"/>
      <c r="M101" s="34">
        <f>175000</f>
        <v>175000</v>
      </c>
      <c r="N101" s="34"/>
      <c r="O101" s="34">
        <f>119754.6</f>
        <v>119754.6</v>
      </c>
      <c r="P101" s="34"/>
      <c r="Q101" s="34"/>
      <c r="R101" s="34"/>
      <c r="S101" s="34"/>
      <c r="T101" s="35">
        <f>55245.4</f>
        <v>55245.4</v>
      </c>
      <c r="U101" s="35"/>
    </row>
    <row r="102" spans="1:21" s="1" customFormat="1" ht="13.5" customHeight="1">
      <c r="A102" s="31" t="s">
        <v>122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123</v>
      </c>
      <c r="L102" s="33"/>
      <c r="M102" s="34">
        <f>41890</f>
        <v>41890</v>
      </c>
      <c r="N102" s="34"/>
      <c r="O102" s="34">
        <f>41890</f>
        <v>41890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133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167</v>
      </c>
      <c r="J103" s="32"/>
      <c r="K103" s="33" t="s">
        <v>134</v>
      </c>
      <c r="L103" s="33"/>
      <c r="M103" s="34">
        <f>813056.38</f>
        <v>813056.38</v>
      </c>
      <c r="N103" s="34"/>
      <c r="O103" s="34">
        <f>451785</f>
        <v>451785</v>
      </c>
      <c r="P103" s="34"/>
      <c r="Q103" s="34"/>
      <c r="R103" s="34"/>
      <c r="S103" s="34"/>
      <c r="T103" s="35">
        <f>361271.38</f>
        <v>361271.38</v>
      </c>
      <c r="U103" s="35"/>
    </row>
    <row r="104" spans="1:21" s="1" customFormat="1" ht="13.5" customHeight="1">
      <c r="A104" s="31" t="s">
        <v>133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134</v>
      </c>
      <c r="L104" s="33"/>
      <c r="M104" s="34">
        <f>105251.4</f>
        <v>105251.4</v>
      </c>
      <c r="N104" s="34"/>
      <c r="O104" s="34">
        <f>67107.95</f>
        <v>67107.95</v>
      </c>
      <c r="P104" s="34"/>
      <c r="Q104" s="34"/>
      <c r="R104" s="34"/>
      <c r="S104" s="34"/>
      <c r="T104" s="35">
        <f>38143.45</f>
        <v>38143.45</v>
      </c>
      <c r="U104" s="35"/>
    </row>
    <row r="105" spans="1:21" s="1" customFormat="1" ht="24" customHeight="1">
      <c r="A105" s="31" t="s">
        <v>103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105</v>
      </c>
      <c r="L105" s="33"/>
      <c r="M105" s="34">
        <f>30979260.94</f>
        <v>30979260.94</v>
      </c>
      <c r="N105" s="34"/>
      <c r="O105" s="34">
        <f>30979260.94</f>
        <v>30979260.94</v>
      </c>
      <c r="P105" s="34"/>
      <c r="Q105" s="34"/>
      <c r="R105" s="34"/>
      <c r="S105" s="34"/>
      <c r="T105" s="35">
        <f>0</f>
        <v>0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134</v>
      </c>
      <c r="L106" s="33"/>
      <c r="M106" s="34">
        <f>116700</f>
        <v>116700</v>
      </c>
      <c r="N106" s="34"/>
      <c r="O106" s="34">
        <f>40550</f>
        <v>40550</v>
      </c>
      <c r="P106" s="34"/>
      <c r="Q106" s="34"/>
      <c r="R106" s="34"/>
      <c r="S106" s="34"/>
      <c r="T106" s="35">
        <f>76150</f>
        <v>76150</v>
      </c>
      <c r="U106" s="35"/>
    </row>
    <row r="107" spans="1:21" s="1" customFormat="1" ht="24" customHeight="1">
      <c r="A107" s="31" t="s">
        <v>103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105</v>
      </c>
      <c r="L107" s="33"/>
      <c r="M107" s="34">
        <f>6000000</f>
        <v>6000000</v>
      </c>
      <c r="N107" s="34"/>
      <c r="O107" s="34">
        <f>4306178</f>
        <v>4306178</v>
      </c>
      <c r="P107" s="34"/>
      <c r="Q107" s="34"/>
      <c r="R107" s="34"/>
      <c r="S107" s="34"/>
      <c r="T107" s="35">
        <f>1693822</f>
        <v>1693822</v>
      </c>
      <c r="U107" s="35"/>
    </row>
    <row r="108" spans="1:21" s="1" customFormat="1" ht="24" customHeight="1">
      <c r="A108" s="31" t="s">
        <v>103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172</v>
      </c>
      <c r="J108" s="32"/>
      <c r="K108" s="33" t="s">
        <v>105</v>
      </c>
      <c r="L108" s="33"/>
      <c r="M108" s="34">
        <f>335704</f>
        <v>335704</v>
      </c>
      <c r="N108" s="34"/>
      <c r="O108" s="34">
        <f>252650</f>
        <v>252650</v>
      </c>
      <c r="P108" s="34"/>
      <c r="Q108" s="34"/>
      <c r="R108" s="34"/>
      <c r="S108" s="34"/>
      <c r="T108" s="35">
        <f>83054</f>
        <v>83054</v>
      </c>
      <c r="U108" s="35"/>
    </row>
    <row r="109" spans="1:21" s="1" customFormat="1" ht="13.5" customHeight="1">
      <c r="A109" s="31" t="s">
        <v>88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90</v>
      </c>
      <c r="L109" s="33"/>
      <c r="M109" s="34">
        <f>0</f>
        <v>0</v>
      </c>
      <c r="N109" s="34"/>
      <c r="O109" s="36" t="s">
        <v>49</v>
      </c>
      <c r="P109" s="36"/>
      <c r="Q109" s="36"/>
      <c r="R109" s="36"/>
      <c r="S109" s="36"/>
      <c r="T109" s="37" t="s">
        <v>49</v>
      </c>
      <c r="U109" s="37"/>
    </row>
    <row r="110" spans="1:21" s="1" customFormat="1" ht="13.5" customHeight="1">
      <c r="A110" s="31" t="s">
        <v>91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174</v>
      </c>
      <c r="J110" s="32"/>
      <c r="K110" s="33" t="s">
        <v>93</v>
      </c>
      <c r="L110" s="33"/>
      <c r="M110" s="34">
        <f>0</f>
        <v>0</v>
      </c>
      <c r="N110" s="34"/>
      <c r="O110" s="36" t="s">
        <v>49</v>
      </c>
      <c r="P110" s="36"/>
      <c r="Q110" s="36"/>
      <c r="R110" s="36"/>
      <c r="S110" s="36"/>
      <c r="T110" s="37" t="s">
        <v>49</v>
      </c>
      <c r="U110" s="37"/>
    </row>
    <row r="111" spans="1:21" s="1" customFormat="1" ht="24" customHeight="1">
      <c r="A111" s="31" t="s">
        <v>103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175</v>
      </c>
      <c r="J111" s="32"/>
      <c r="K111" s="33" t="s">
        <v>105</v>
      </c>
      <c r="L111" s="33"/>
      <c r="M111" s="34">
        <f>782230</f>
        <v>782230</v>
      </c>
      <c r="N111" s="34"/>
      <c r="O111" s="34">
        <f>586671</f>
        <v>586671</v>
      </c>
      <c r="P111" s="34"/>
      <c r="Q111" s="34"/>
      <c r="R111" s="34"/>
      <c r="S111" s="34"/>
      <c r="T111" s="35">
        <f>195559</f>
        <v>195559</v>
      </c>
      <c r="U111" s="35"/>
    </row>
    <row r="112" spans="1:21" s="1" customFormat="1" ht="13.5" customHeight="1">
      <c r="A112" s="31" t="s">
        <v>88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176</v>
      </c>
      <c r="J112" s="32"/>
      <c r="K112" s="33" t="s">
        <v>90</v>
      </c>
      <c r="L112" s="33"/>
      <c r="M112" s="34">
        <f>8117967.84</f>
        <v>8117967.84</v>
      </c>
      <c r="N112" s="34"/>
      <c r="O112" s="34">
        <f>5289682.08</f>
        <v>5289682.08</v>
      </c>
      <c r="P112" s="34"/>
      <c r="Q112" s="34"/>
      <c r="R112" s="34"/>
      <c r="S112" s="34"/>
      <c r="T112" s="35">
        <f>2828285.76</f>
        <v>2828285.76</v>
      </c>
      <c r="U112" s="35"/>
    </row>
    <row r="113" spans="1:21" s="1" customFormat="1" ht="13.5" customHeight="1">
      <c r="A113" s="31" t="s">
        <v>110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176</v>
      </c>
      <c r="J113" s="32"/>
      <c r="K113" s="33" t="s">
        <v>111</v>
      </c>
      <c r="L113" s="33"/>
      <c r="M113" s="34">
        <f>37090.7</f>
        <v>37090.7</v>
      </c>
      <c r="N113" s="34"/>
      <c r="O113" s="34">
        <f>20158.95</f>
        <v>20158.95</v>
      </c>
      <c r="P113" s="34"/>
      <c r="Q113" s="34"/>
      <c r="R113" s="34"/>
      <c r="S113" s="34"/>
      <c r="T113" s="35">
        <f>16931.75</f>
        <v>16931.75</v>
      </c>
      <c r="U113" s="35"/>
    </row>
    <row r="114" spans="1:21" s="1" customFormat="1" ht="13.5" customHeight="1">
      <c r="A114" s="31" t="s">
        <v>177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178</v>
      </c>
      <c r="J114" s="32"/>
      <c r="K114" s="33" t="s">
        <v>179</v>
      </c>
      <c r="L114" s="33"/>
      <c r="M114" s="34">
        <f>200000</f>
        <v>200000</v>
      </c>
      <c r="N114" s="34"/>
      <c r="O114" s="34">
        <f>53955</f>
        <v>53955</v>
      </c>
      <c r="P114" s="34"/>
      <c r="Q114" s="34"/>
      <c r="R114" s="34"/>
      <c r="S114" s="34"/>
      <c r="T114" s="35">
        <f>146045</f>
        <v>146045</v>
      </c>
      <c r="U114" s="35"/>
    </row>
    <row r="115" spans="1:21" s="1" customFormat="1" ht="13.5" customHeight="1">
      <c r="A115" s="31" t="s">
        <v>91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93</v>
      </c>
      <c r="L115" s="33"/>
      <c r="M115" s="34">
        <f>2431421.14</f>
        <v>2431421.14</v>
      </c>
      <c r="N115" s="34"/>
      <c r="O115" s="34">
        <f>1290525.87</f>
        <v>1290525.87</v>
      </c>
      <c r="P115" s="34"/>
      <c r="Q115" s="34"/>
      <c r="R115" s="34"/>
      <c r="S115" s="34"/>
      <c r="T115" s="35">
        <f>1140895.27</f>
        <v>1140895.27</v>
      </c>
      <c r="U115" s="35"/>
    </row>
    <row r="116" spans="1:21" s="1" customFormat="1" ht="13.5" customHeight="1">
      <c r="A116" s="31" t="s">
        <v>114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116</v>
      </c>
      <c r="L116" s="33"/>
      <c r="M116" s="34">
        <f>82538.51</f>
        <v>82538.51</v>
      </c>
      <c r="N116" s="34"/>
      <c r="O116" s="34">
        <f>26479.36</f>
        <v>26479.36</v>
      </c>
      <c r="P116" s="34"/>
      <c r="Q116" s="34"/>
      <c r="R116" s="34"/>
      <c r="S116" s="34"/>
      <c r="T116" s="35">
        <f>56059.15</f>
        <v>56059.15</v>
      </c>
      <c r="U116" s="35"/>
    </row>
    <row r="117" spans="1:21" s="1" customFormat="1" ht="13.5" customHeight="1">
      <c r="A117" s="31" t="s">
        <v>182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183</v>
      </c>
      <c r="J117" s="32"/>
      <c r="K117" s="33" t="s">
        <v>184</v>
      </c>
      <c r="L117" s="33"/>
      <c r="M117" s="34">
        <f>10000</f>
        <v>10000</v>
      </c>
      <c r="N117" s="34"/>
      <c r="O117" s="36" t="s">
        <v>49</v>
      </c>
      <c r="P117" s="36"/>
      <c r="Q117" s="36"/>
      <c r="R117" s="36"/>
      <c r="S117" s="36"/>
      <c r="T117" s="35">
        <f>10000</f>
        <v>10000</v>
      </c>
      <c r="U117" s="35"/>
    </row>
    <row r="118" spans="1:21" s="1" customFormat="1" ht="13.5" customHeight="1">
      <c r="A118" s="31" t="s">
        <v>133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183</v>
      </c>
      <c r="J118" s="32"/>
      <c r="K118" s="33" t="s">
        <v>134</v>
      </c>
      <c r="L118" s="33"/>
      <c r="M118" s="34">
        <f>15000</f>
        <v>15000</v>
      </c>
      <c r="N118" s="34"/>
      <c r="O118" s="34">
        <f>9600</f>
        <v>9600</v>
      </c>
      <c r="P118" s="34"/>
      <c r="Q118" s="34"/>
      <c r="R118" s="34"/>
      <c r="S118" s="34"/>
      <c r="T118" s="35">
        <f>5400</f>
        <v>5400</v>
      </c>
      <c r="U118" s="35"/>
    </row>
    <row r="119" spans="1:21" s="1" customFormat="1" ht="13.5" customHeight="1">
      <c r="A119" s="31" t="s">
        <v>94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183</v>
      </c>
      <c r="J119" s="32"/>
      <c r="K119" s="33" t="s">
        <v>96</v>
      </c>
      <c r="L119" s="33"/>
      <c r="M119" s="34">
        <f>88497</f>
        <v>88497</v>
      </c>
      <c r="N119" s="34"/>
      <c r="O119" s="34">
        <f>55097</f>
        <v>55097</v>
      </c>
      <c r="P119" s="34"/>
      <c r="Q119" s="34"/>
      <c r="R119" s="34"/>
      <c r="S119" s="34"/>
      <c r="T119" s="35">
        <f>33400</f>
        <v>33400</v>
      </c>
      <c r="U119" s="35"/>
    </row>
    <row r="120" spans="1:21" s="1" customFormat="1" ht="13.5" customHeight="1">
      <c r="A120" s="31" t="s">
        <v>185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183</v>
      </c>
      <c r="J120" s="32"/>
      <c r="K120" s="33" t="s">
        <v>186</v>
      </c>
      <c r="L120" s="33"/>
      <c r="M120" s="34">
        <f>60000</f>
        <v>60000</v>
      </c>
      <c r="N120" s="34"/>
      <c r="O120" s="36" t="s">
        <v>49</v>
      </c>
      <c r="P120" s="36"/>
      <c r="Q120" s="36"/>
      <c r="R120" s="36"/>
      <c r="S120" s="36"/>
      <c r="T120" s="35">
        <f>60000</f>
        <v>60000</v>
      </c>
      <c r="U120" s="35"/>
    </row>
    <row r="121" spans="1:21" s="1" customFormat="1" ht="13.5" customHeight="1">
      <c r="A121" s="31" t="s">
        <v>122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183</v>
      </c>
      <c r="J121" s="32"/>
      <c r="K121" s="33" t="s">
        <v>123</v>
      </c>
      <c r="L121" s="33"/>
      <c r="M121" s="34">
        <f>55200</f>
        <v>55200</v>
      </c>
      <c r="N121" s="34"/>
      <c r="O121" s="34">
        <f>29345</f>
        <v>29345</v>
      </c>
      <c r="P121" s="34"/>
      <c r="Q121" s="34"/>
      <c r="R121" s="34"/>
      <c r="S121" s="34"/>
      <c r="T121" s="35">
        <f>25855</f>
        <v>25855</v>
      </c>
      <c r="U121" s="35"/>
    </row>
    <row r="122" spans="1:21" s="1" customFormat="1" ht="24" customHeight="1">
      <c r="A122" s="31" t="s">
        <v>187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183</v>
      </c>
      <c r="J122" s="32"/>
      <c r="K122" s="33" t="s">
        <v>188</v>
      </c>
      <c r="L122" s="33"/>
      <c r="M122" s="34">
        <f>123982</f>
        <v>123982</v>
      </c>
      <c r="N122" s="34"/>
      <c r="O122" s="34">
        <f>104205</f>
        <v>104205</v>
      </c>
      <c r="P122" s="34"/>
      <c r="Q122" s="34"/>
      <c r="R122" s="34"/>
      <c r="S122" s="34"/>
      <c r="T122" s="35">
        <f>19777</f>
        <v>19777</v>
      </c>
      <c r="U122" s="35"/>
    </row>
    <row r="123" spans="1:21" s="1" customFormat="1" ht="13.5" customHeight="1">
      <c r="A123" s="31" t="s">
        <v>130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189</v>
      </c>
      <c r="J123" s="32"/>
      <c r="K123" s="33" t="s">
        <v>132</v>
      </c>
      <c r="L123" s="33"/>
      <c r="M123" s="34">
        <f>1090390.1</f>
        <v>1090390.1</v>
      </c>
      <c r="N123" s="34"/>
      <c r="O123" s="34">
        <f>465516.35</f>
        <v>465516.35</v>
      </c>
      <c r="P123" s="34"/>
      <c r="Q123" s="34"/>
      <c r="R123" s="34"/>
      <c r="S123" s="34"/>
      <c r="T123" s="35">
        <f>624873.75</f>
        <v>624873.75</v>
      </c>
      <c r="U123" s="35"/>
    </row>
    <row r="124" spans="1:21" s="1" customFormat="1" ht="13.5" customHeight="1">
      <c r="A124" s="31" t="s">
        <v>124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190</v>
      </c>
      <c r="J124" s="32"/>
      <c r="K124" s="33" t="s">
        <v>126</v>
      </c>
      <c r="L124" s="33"/>
      <c r="M124" s="34">
        <f>10000</f>
        <v>10000</v>
      </c>
      <c r="N124" s="34"/>
      <c r="O124" s="34">
        <f>5000</f>
        <v>5000</v>
      </c>
      <c r="P124" s="34"/>
      <c r="Q124" s="34"/>
      <c r="R124" s="34"/>
      <c r="S124" s="34"/>
      <c r="T124" s="35">
        <f>5000</f>
        <v>5000</v>
      </c>
      <c r="U124" s="35"/>
    </row>
    <row r="125" spans="1:21" s="1" customFormat="1" ht="13.5" customHeight="1">
      <c r="A125" s="31" t="s">
        <v>124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191</v>
      </c>
      <c r="J125" s="32"/>
      <c r="K125" s="33" t="s">
        <v>126</v>
      </c>
      <c r="L125" s="33"/>
      <c r="M125" s="34">
        <f>13000</f>
        <v>13000</v>
      </c>
      <c r="N125" s="34"/>
      <c r="O125" s="34">
        <f>5001</f>
        <v>5001</v>
      </c>
      <c r="P125" s="34"/>
      <c r="Q125" s="34"/>
      <c r="R125" s="34"/>
      <c r="S125" s="34"/>
      <c r="T125" s="35">
        <f>7999</f>
        <v>7999</v>
      </c>
      <c r="U125" s="35"/>
    </row>
    <row r="126" spans="1:21" s="1" customFormat="1" ht="24" customHeight="1">
      <c r="A126" s="31" t="s">
        <v>187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192</v>
      </c>
      <c r="J126" s="32"/>
      <c r="K126" s="33" t="s">
        <v>188</v>
      </c>
      <c r="L126" s="33"/>
      <c r="M126" s="34">
        <f>14043</f>
        <v>14043</v>
      </c>
      <c r="N126" s="34"/>
      <c r="O126" s="34">
        <f>14043</f>
        <v>14043</v>
      </c>
      <c r="P126" s="34"/>
      <c r="Q126" s="34"/>
      <c r="R126" s="34"/>
      <c r="S126" s="34"/>
      <c r="T126" s="35">
        <f>0</f>
        <v>0</v>
      </c>
      <c r="U126" s="35"/>
    </row>
    <row r="127" spans="1:21" s="1" customFormat="1" ht="13.5" customHeight="1">
      <c r="A127" s="31" t="s">
        <v>88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193</v>
      </c>
      <c r="J127" s="32"/>
      <c r="K127" s="33" t="s">
        <v>90</v>
      </c>
      <c r="L127" s="33"/>
      <c r="M127" s="34">
        <f>2582450.14</f>
        <v>2582450.14</v>
      </c>
      <c r="N127" s="34"/>
      <c r="O127" s="34">
        <f>1098963.67</f>
        <v>1098963.67</v>
      </c>
      <c r="P127" s="34"/>
      <c r="Q127" s="34"/>
      <c r="R127" s="34"/>
      <c r="S127" s="34"/>
      <c r="T127" s="35">
        <f>1483486.47</f>
        <v>1483486.47</v>
      </c>
      <c r="U127" s="35"/>
    </row>
    <row r="128" spans="1:21" s="1" customFormat="1" ht="13.5" customHeight="1">
      <c r="A128" s="31" t="s">
        <v>91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194</v>
      </c>
      <c r="J128" s="32"/>
      <c r="K128" s="33" t="s">
        <v>93</v>
      </c>
      <c r="L128" s="33"/>
      <c r="M128" s="34">
        <f>779899.97</f>
        <v>779899.97</v>
      </c>
      <c r="N128" s="34"/>
      <c r="O128" s="34">
        <f>442999.92</f>
        <v>442999.92</v>
      </c>
      <c r="P128" s="34"/>
      <c r="Q128" s="34"/>
      <c r="R128" s="34"/>
      <c r="S128" s="34"/>
      <c r="T128" s="35">
        <f>336900.05</f>
        <v>336900.05</v>
      </c>
      <c r="U128" s="35"/>
    </row>
    <row r="129" spans="1:21" s="1" customFormat="1" ht="24" customHeight="1">
      <c r="A129" s="31" t="s">
        <v>195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196</v>
      </c>
      <c r="J129" s="32"/>
      <c r="K129" s="33" t="s">
        <v>197</v>
      </c>
      <c r="L129" s="33"/>
      <c r="M129" s="34">
        <f>305000.74</f>
        <v>305000.74</v>
      </c>
      <c r="N129" s="34"/>
      <c r="O129" s="34">
        <f>178416</f>
        <v>178416</v>
      </c>
      <c r="P129" s="34"/>
      <c r="Q129" s="34"/>
      <c r="R129" s="34"/>
      <c r="S129" s="34"/>
      <c r="T129" s="35">
        <f>126584.74</f>
        <v>126584.74</v>
      </c>
      <c r="U129" s="35"/>
    </row>
    <row r="130" spans="1:21" s="1" customFormat="1" ht="24" customHeight="1">
      <c r="A130" s="31" t="s">
        <v>187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198</v>
      </c>
      <c r="J130" s="32"/>
      <c r="K130" s="33" t="s">
        <v>188</v>
      </c>
      <c r="L130" s="33"/>
      <c r="M130" s="34">
        <f>15000</f>
        <v>15000</v>
      </c>
      <c r="N130" s="34"/>
      <c r="O130" s="34">
        <f>15000</f>
        <v>15000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5" customHeight="1">
      <c r="A131" s="38" t="s">
        <v>199</v>
      </c>
      <c r="B131" s="38"/>
      <c r="C131" s="38"/>
      <c r="D131" s="38"/>
      <c r="E131" s="38"/>
      <c r="F131" s="38"/>
      <c r="G131" s="39" t="s">
        <v>200</v>
      </c>
      <c r="H131" s="39"/>
      <c r="I131" s="39" t="s">
        <v>36</v>
      </c>
      <c r="J131" s="39"/>
      <c r="K131" s="40" t="s">
        <v>36</v>
      </c>
      <c r="L131" s="40"/>
      <c r="M131" s="41">
        <f>-3091934.39</f>
        <v>-3091934.39</v>
      </c>
      <c r="N131" s="41"/>
      <c r="O131" s="41">
        <f>7815900.44</f>
        <v>7815900.44</v>
      </c>
      <c r="P131" s="41"/>
      <c r="Q131" s="41"/>
      <c r="R131" s="41"/>
      <c r="S131" s="41"/>
      <c r="T131" s="42" t="s">
        <v>36</v>
      </c>
      <c r="U131" s="42"/>
    </row>
    <row r="132" spans="1:21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12" t="s">
        <v>201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45.75" customHeight="1">
      <c r="A134" s="13" t="s">
        <v>22</v>
      </c>
      <c r="B134" s="13"/>
      <c r="C134" s="13"/>
      <c r="D134" s="13"/>
      <c r="E134" s="13"/>
      <c r="F134" s="13"/>
      <c r="G134" s="13"/>
      <c r="H134" s="13" t="s">
        <v>23</v>
      </c>
      <c r="I134" s="13"/>
      <c r="J134" s="13" t="s">
        <v>202</v>
      </c>
      <c r="K134" s="13"/>
      <c r="L134" s="14" t="s">
        <v>25</v>
      </c>
      <c r="M134" s="14"/>
      <c r="N134" s="14" t="s">
        <v>26</v>
      </c>
      <c r="O134" s="14"/>
      <c r="P134" s="14"/>
      <c r="Q134" s="14"/>
      <c r="R134" s="14"/>
      <c r="S134" s="15" t="s">
        <v>27</v>
      </c>
      <c r="T134" s="15"/>
      <c r="U134" s="15"/>
    </row>
    <row r="135" spans="1:21" s="1" customFormat="1" ht="12.75" customHeight="1">
      <c r="A135" s="16" t="s">
        <v>28</v>
      </c>
      <c r="B135" s="16"/>
      <c r="C135" s="16"/>
      <c r="D135" s="16"/>
      <c r="E135" s="16"/>
      <c r="F135" s="16"/>
      <c r="G135" s="16"/>
      <c r="H135" s="16" t="s">
        <v>29</v>
      </c>
      <c r="I135" s="16"/>
      <c r="J135" s="16" t="s">
        <v>30</v>
      </c>
      <c r="K135" s="16"/>
      <c r="L135" s="17" t="s">
        <v>31</v>
      </c>
      <c r="M135" s="17"/>
      <c r="N135" s="17" t="s">
        <v>32</v>
      </c>
      <c r="O135" s="17"/>
      <c r="P135" s="17"/>
      <c r="Q135" s="17"/>
      <c r="R135" s="17"/>
      <c r="S135" s="18" t="s">
        <v>33</v>
      </c>
      <c r="T135" s="18"/>
      <c r="U135" s="18"/>
    </row>
    <row r="136" spans="1:21" s="1" customFormat="1" ht="13.5" customHeight="1">
      <c r="A136" s="19" t="s">
        <v>203</v>
      </c>
      <c r="B136" s="19"/>
      <c r="C136" s="19"/>
      <c r="D136" s="19"/>
      <c r="E136" s="19"/>
      <c r="F136" s="19"/>
      <c r="G136" s="19"/>
      <c r="H136" s="20" t="s">
        <v>204</v>
      </c>
      <c r="I136" s="20"/>
      <c r="J136" s="20" t="s">
        <v>36</v>
      </c>
      <c r="K136" s="20"/>
      <c r="L136" s="43">
        <f>3091934.39</f>
        <v>3091934.39</v>
      </c>
      <c r="M136" s="43"/>
      <c r="N136" s="21">
        <f>-7815900.44</f>
        <v>-7815900.44</v>
      </c>
      <c r="O136" s="21"/>
      <c r="P136" s="21"/>
      <c r="Q136" s="21"/>
      <c r="R136" s="21"/>
      <c r="S136" s="44" t="s">
        <v>36</v>
      </c>
      <c r="T136" s="44"/>
      <c r="U136" s="44"/>
    </row>
    <row r="137" spans="1:21" s="1" customFormat="1" ht="13.5" customHeight="1">
      <c r="A137" s="45" t="s">
        <v>205</v>
      </c>
      <c r="B137" s="45"/>
      <c r="C137" s="45"/>
      <c r="D137" s="45"/>
      <c r="E137" s="45"/>
      <c r="F137" s="45"/>
      <c r="G137" s="45"/>
      <c r="H137" s="46" t="s">
        <v>10</v>
      </c>
      <c r="I137" s="46"/>
      <c r="J137" s="46" t="s">
        <v>10</v>
      </c>
      <c r="K137" s="46"/>
      <c r="L137" s="47" t="s">
        <v>10</v>
      </c>
      <c r="M137" s="47"/>
      <c r="N137" s="48" t="s">
        <v>10</v>
      </c>
      <c r="O137" s="48"/>
      <c r="P137" s="48"/>
      <c r="Q137" s="48"/>
      <c r="R137" s="48"/>
      <c r="S137" s="49" t="s">
        <v>10</v>
      </c>
      <c r="T137" s="49"/>
      <c r="U137" s="49"/>
    </row>
    <row r="138" spans="1:21" s="1" customFormat="1" ht="13.5" customHeight="1">
      <c r="A138" s="23" t="s">
        <v>206</v>
      </c>
      <c r="B138" s="23"/>
      <c r="C138" s="23"/>
      <c r="D138" s="23"/>
      <c r="E138" s="23"/>
      <c r="F138" s="23"/>
      <c r="G138" s="23"/>
      <c r="H138" s="50" t="s">
        <v>207</v>
      </c>
      <c r="I138" s="50"/>
      <c r="J138" s="24" t="s">
        <v>36</v>
      </c>
      <c r="K138" s="24"/>
      <c r="L138" s="51" t="s">
        <v>49</v>
      </c>
      <c r="M138" s="51"/>
      <c r="N138" s="27" t="s">
        <v>49</v>
      </c>
      <c r="O138" s="27"/>
      <c r="P138" s="27"/>
      <c r="Q138" s="27"/>
      <c r="R138" s="27"/>
      <c r="S138" s="52" t="s">
        <v>49</v>
      </c>
      <c r="T138" s="52"/>
      <c r="U138" s="52"/>
    </row>
    <row r="139" spans="1:21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2" t="s">
        <v>207</v>
      </c>
      <c r="I139" s="32"/>
      <c r="J139" s="32" t="s">
        <v>10</v>
      </c>
      <c r="K139" s="32"/>
      <c r="L139" s="53" t="s">
        <v>49</v>
      </c>
      <c r="M139" s="53"/>
      <c r="N139" s="36" t="s">
        <v>49</v>
      </c>
      <c r="O139" s="36"/>
      <c r="P139" s="36"/>
      <c r="Q139" s="36"/>
      <c r="R139" s="36"/>
      <c r="S139" s="54" t="s">
        <v>49</v>
      </c>
      <c r="T139" s="54"/>
      <c r="U139" s="54"/>
    </row>
    <row r="140" spans="1:21" s="1" customFormat="1" ht="13.5" customHeight="1">
      <c r="A140" s="31" t="s">
        <v>208</v>
      </c>
      <c r="B140" s="31"/>
      <c r="C140" s="31"/>
      <c r="D140" s="31"/>
      <c r="E140" s="31"/>
      <c r="F140" s="31"/>
      <c r="G140" s="31"/>
      <c r="H140" s="46" t="s">
        <v>209</v>
      </c>
      <c r="I140" s="46"/>
      <c r="J140" s="46" t="s">
        <v>36</v>
      </c>
      <c r="K140" s="46"/>
      <c r="L140" s="47" t="s">
        <v>49</v>
      </c>
      <c r="M140" s="47"/>
      <c r="N140" s="36" t="s">
        <v>49</v>
      </c>
      <c r="O140" s="36"/>
      <c r="P140" s="36"/>
      <c r="Q140" s="36"/>
      <c r="R140" s="36"/>
      <c r="S140" s="49" t="s">
        <v>49</v>
      </c>
      <c r="T140" s="49"/>
      <c r="U140" s="49"/>
    </row>
    <row r="141" spans="1:21" s="1" customFormat="1" ht="13.5" customHeight="1">
      <c r="A141" s="31" t="s">
        <v>10</v>
      </c>
      <c r="B141" s="31"/>
      <c r="C141" s="31"/>
      <c r="D141" s="31"/>
      <c r="E141" s="31"/>
      <c r="F141" s="31"/>
      <c r="G141" s="31"/>
      <c r="H141" s="32" t="s">
        <v>209</v>
      </c>
      <c r="I141" s="32"/>
      <c r="J141" s="32" t="s">
        <v>10</v>
      </c>
      <c r="K141" s="32"/>
      <c r="L141" s="53" t="s">
        <v>49</v>
      </c>
      <c r="M141" s="53"/>
      <c r="N141" s="36" t="s">
        <v>49</v>
      </c>
      <c r="O141" s="36"/>
      <c r="P141" s="36"/>
      <c r="Q141" s="36"/>
      <c r="R141" s="36"/>
      <c r="S141" s="54" t="s">
        <v>49</v>
      </c>
      <c r="T141" s="54"/>
      <c r="U141" s="54"/>
    </row>
    <row r="142" spans="1:21" s="1" customFormat="1" ht="13.5" customHeight="1">
      <c r="A142" s="31" t="s">
        <v>210</v>
      </c>
      <c r="B142" s="31"/>
      <c r="C142" s="31"/>
      <c r="D142" s="31"/>
      <c r="E142" s="31"/>
      <c r="F142" s="31"/>
      <c r="G142" s="31"/>
      <c r="H142" s="32" t="s">
        <v>211</v>
      </c>
      <c r="I142" s="32"/>
      <c r="J142" s="32" t="s">
        <v>212</v>
      </c>
      <c r="K142" s="32"/>
      <c r="L142" s="55">
        <f>3091934.39</f>
        <v>3091934.39</v>
      </c>
      <c r="M142" s="55"/>
      <c r="N142" s="34">
        <f>-7815900.44</f>
        <v>-7815900.44</v>
      </c>
      <c r="O142" s="34"/>
      <c r="P142" s="34"/>
      <c r="Q142" s="34"/>
      <c r="R142" s="34"/>
      <c r="S142" s="56">
        <f>10907834.83</f>
        <v>10907834.83</v>
      </c>
      <c r="T142" s="56"/>
      <c r="U142" s="56"/>
    </row>
    <row r="143" spans="1:21" s="1" customFormat="1" ht="13.5" customHeight="1">
      <c r="A143" s="31" t="s">
        <v>213</v>
      </c>
      <c r="B143" s="31"/>
      <c r="C143" s="31"/>
      <c r="D143" s="31"/>
      <c r="E143" s="31"/>
      <c r="F143" s="31"/>
      <c r="G143" s="31"/>
      <c r="H143" s="32" t="s">
        <v>214</v>
      </c>
      <c r="I143" s="32"/>
      <c r="J143" s="32" t="s">
        <v>215</v>
      </c>
      <c r="K143" s="32"/>
      <c r="L143" s="55">
        <f>-91518602.25</f>
        <v>-91518602.25</v>
      </c>
      <c r="M143" s="55"/>
      <c r="N143" s="34">
        <f>-80307925.08</f>
        <v>-80307925.08</v>
      </c>
      <c r="O143" s="34"/>
      <c r="P143" s="34"/>
      <c r="Q143" s="34"/>
      <c r="R143" s="34"/>
      <c r="S143" s="57" t="s">
        <v>36</v>
      </c>
      <c r="T143" s="57"/>
      <c r="U143" s="57"/>
    </row>
    <row r="144" spans="1:21" s="1" customFormat="1" ht="13.5" customHeight="1">
      <c r="A144" s="31" t="s">
        <v>216</v>
      </c>
      <c r="B144" s="31"/>
      <c r="C144" s="31"/>
      <c r="D144" s="31"/>
      <c r="E144" s="31"/>
      <c r="F144" s="31"/>
      <c r="G144" s="31"/>
      <c r="H144" s="32" t="s">
        <v>217</v>
      </c>
      <c r="I144" s="32"/>
      <c r="J144" s="32" t="s">
        <v>218</v>
      </c>
      <c r="K144" s="32"/>
      <c r="L144" s="55">
        <f>94610536.64</f>
        <v>94610536.64</v>
      </c>
      <c r="M144" s="55"/>
      <c r="N144" s="34">
        <f>72492024.64</f>
        <v>72492024.64</v>
      </c>
      <c r="O144" s="34"/>
      <c r="P144" s="34"/>
      <c r="Q144" s="34"/>
      <c r="R144" s="34"/>
      <c r="S144" s="57" t="s">
        <v>36</v>
      </c>
      <c r="T144" s="57"/>
      <c r="U144" s="57"/>
    </row>
    <row r="145" spans="1:21" s="1" customFormat="1" ht="13.5" customHeight="1">
      <c r="A145" s="58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1" customFormat="1" ht="15.7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9" t="s">
        <v>219</v>
      </c>
      <c r="B147" s="59"/>
      <c r="C147" s="59"/>
      <c r="D147" s="59"/>
      <c r="E147" s="59"/>
      <c r="F147" s="7" t="s">
        <v>10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4" t="s">
        <v>220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</sheetData>
  <sheetProtection/>
  <mergeCells count="906">
    <mergeCell ref="A145:U145"/>
    <mergeCell ref="A146:U146"/>
    <mergeCell ref="A147:E147"/>
    <mergeCell ref="F147:U147"/>
    <mergeCell ref="A148:U148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2023-03-03T10:32:21Z</dcterms:created>
  <dcterms:modified xsi:type="dcterms:W3CDTF">2023-03-03T10:32:21Z</dcterms:modified>
  <cp:category/>
  <cp:version/>
  <cp:contentType/>
  <cp:contentStatus/>
</cp:coreProperties>
</file>